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64EE2AAA-7785-490C-A80F-40D2D558EAD3}" xr6:coauthVersionLast="36" xr6:coauthVersionMax="36" xr10:uidLastSave="{00000000-0000-0000-0000-000000000000}"/>
  <bookViews>
    <workbookView xWindow="0" yWindow="0" windowWidth="28800" windowHeight="11325" xr2:uid="{BC91EDEC-6FF9-4F24-B261-70A3A5E62A84}"/>
  </bookViews>
  <sheets>
    <sheet name="Ц.Б.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G25" i="3" s="1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H23" i="3"/>
  <c r="F23" i="3"/>
  <c r="E23" i="3"/>
  <c r="S22" i="3"/>
  <c r="P22" i="3"/>
  <c r="M22" i="3"/>
  <c r="J22" i="3"/>
  <c r="G22" i="3" s="1"/>
  <c r="F22" i="3"/>
  <c r="E22" i="3"/>
  <c r="S21" i="3"/>
  <c r="P21" i="3"/>
  <c r="M21" i="3"/>
  <c r="H21" i="3"/>
  <c r="F21" i="3"/>
  <c r="S20" i="3"/>
  <c r="P20" i="3"/>
  <c r="M20" i="3"/>
  <c r="J20" i="3"/>
  <c r="G20" i="3" s="1"/>
  <c r="F20" i="3"/>
  <c r="E20" i="3"/>
  <c r="S19" i="3"/>
  <c r="P19" i="3"/>
  <c r="M19" i="3"/>
  <c r="J19" i="3"/>
  <c r="F19" i="3"/>
  <c r="E19" i="3"/>
  <c r="S18" i="3"/>
  <c r="P18" i="3"/>
  <c r="M18" i="3"/>
  <c r="J18" i="3"/>
  <c r="H18" i="3"/>
  <c r="F18" i="3"/>
  <c r="E18" i="3"/>
  <c r="S17" i="3"/>
  <c r="P17" i="3"/>
  <c r="M17" i="3"/>
  <c r="J17" i="3"/>
  <c r="G17" i="3" s="1"/>
  <c r="F17" i="3"/>
  <c r="E17" i="3"/>
  <c r="S16" i="3"/>
  <c r="P16" i="3"/>
  <c r="M16" i="3"/>
  <c r="H16" i="3"/>
  <c r="F16" i="3"/>
  <c r="S15" i="3"/>
  <c r="P15" i="3"/>
  <c r="M15" i="3"/>
  <c r="H15" i="3"/>
  <c r="E15" i="3" s="1"/>
  <c r="F15" i="3"/>
  <c r="S14" i="3"/>
  <c r="P14" i="3"/>
  <c r="M14" i="3"/>
  <c r="H14" i="3"/>
  <c r="E14" i="3" s="1"/>
  <c r="F14" i="3"/>
  <c r="S13" i="3"/>
  <c r="P13" i="3"/>
  <c r="M13" i="3"/>
  <c r="J13" i="3"/>
  <c r="G13" i="3" s="1"/>
  <c r="F13" i="3"/>
  <c r="E13" i="3"/>
  <c r="S12" i="3"/>
  <c r="P12" i="3"/>
  <c r="M12" i="3"/>
  <c r="J12" i="3"/>
  <c r="F12" i="3"/>
  <c r="E12" i="3"/>
  <c r="S11" i="3"/>
  <c r="P11" i="3"/>
  <c r="M11" i="3"/>
  <c r="H11" i="3"/>
  <c r="J11" i="3" s="1"/>
  <c r="F11" i="3"/>
  <c r="S10" i="3"/>
  <c r="P10" i="3"/>
  <c r="M10" i="3"/>
  <c r="H10" i="3"/>
  <c r="F10" i="3"/>
  <c r="S9" i="3"/>
  <c r="P9" i="3"/>
  <c r="M9" i="3"/>
  <c r="H9" i="3"/>
  <c r="J9" i="3" s="1"/>
  <c r="G9" i="3" s="1"/>
  <c r="F9" i="3"/>
  <c r="C130" i="2"/>
  <c r="C126" i="2"/>
  <c r="C125" i="2"/>
  <c r="C124" i="2"/>
  <c r="C123" i="2"/>
  <c r="C122" i="2"/>
  <c r="E122" i="2" s="1"/>
  <c r="D121" i="2"/>
  <c r="D88" i="2" s="1"/>
  <c r="D116" i="2"/>
  <c r="C103" i="2"/>
  <c r="C100" i="2" s="1"/>
  <c r="E100" i="2" s="1"/>
  <c r="D99" i="2"/>
  <c r="C92" i="2"/>
  <c r="E92" i="2" s="1"/>
  <c r="C56" i="2"/>
  <c r="D55" i="2"/>
  <c r="C45" i="2"/>
  <c r="E45" i="2" s="1"/>
  <c r="C32" i="2"/>
  <c r="E32" i="2" s="1"/>
  <c r="D30" i="2"/>
  <c r="C22" i="2"/>
  <c r="C21" i="2"/>
  <c r="C18" i="2"/>
  <c r="E18" i="2" s="1"/>
  <c r="D17" i="2"/>
  <c r="C8" i="2"/>
  <c r="D7" i="2"/>
  <c r="D6" i="2"/>
  <c r="E56" i="2" l="1"/>
  <c r="E8" i="2"/>
  <c r="J15" i="3"/>
  <c r="G15" i="3" s="1"/>
  <c r="P27" i="3"/>
  <c r="G11" i="3"/>
  <c r="G12" i="3"/>
  <c r="J14" i="3"/>
  <c r="G14" i="3" s="1"/>
  <c r="M27" i="3"/>
  <c r="H27" i="3"/>
  <c r="S27" i="3"/>
  <c r="G23" i="3"/>
  <c r="G26" i="3"/>
  <c r="F27" i="3"/>
  <c r="J16" i="3"/>
  <c r="G16" i="3" s="1"/>
  <c r="G19" i="3"/>
  <c r="E21" i="3"/>
  <c r="J21" i="3"/>
  <c r="G21" i="3" s="1"/>
  <c r="G24" i="3"/>
  <c r="E16" i="3"/>
  <c r="G18" i="3"/>
  <c r="E9" i="3"/>
  <c r="E10" i="3"/>
  <c r="J10" i="3"/>
  <c r="G10" i="3" s="1"/>
  <c r="E11" i="3"/>
  <c r="D143" i="2"/>
  <c r="D5" i="2"/>
  <c r="D83" i="2" s="1"/>
  <c r="E88" i="2"/>
  <c r="G27" i="3" l="1"/>
  <c r="E27" i="3"/>
  <c r="J27" i="3"/>
  <c r="E5" i="2"/>
</calcChain>
</file>

<file path=xl/sharedStrings.xml><?xml version="1.0" encoding="utf-8"?>
<sst xmlns="http://schemas.openxmlformats.org/spreadsheetml/2006/main" count="108" uniqueCount="92">
  <si>
    <t>Касові видатки 
Централізована бухгалтерія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</si>
  <si>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</si>
  <si>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</si>
  <si>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</si>
  <si>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</si>
  <si>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бланки мем. ордерів / 08.2023</t>
  </si>
  <si>
    <t>таблички, наклейки / 11.2023</t>
  </si>
  <si>
    <t xml:space="preserve">Підписка </t>
  </si>
  <si>
    <t>Медикаменти</t>
  </si>
  <si>
    <t>Господарчі товари</t>
  </si>
  <si>
    <t>лінолеум / 02.2023</t>
  </si>
  <si>
    <t>жалюзі 2 шт. / 2023</t>
  </si>
  <si>
    <t>господарчі товари / 04,07.2023</t>
  </si>
  <si>
    <t>ел.товари / 11,12.2023</t>
  </si>
  <si>
    <t>шпалери, клей / 12.2023</t>
  </si>
  <si>
    <t>вікно металопластикове / 12.2023</t>
  </si>
  <si>
    <t xml:space="preserve">Миючі засоби    </t>
  </si>
  <si>
    <t>Меблі</t>
  </si>
  <si>
    <t>стільці, крісла / 12.2023</t>
  </si>
  <si>
    <t>Бензин</t>
  </si>
  <si>
    <t>Запчастини</t>
  </si>
  <si>
    <t>акум. батерея 3 шт./ 05.2023</t>
  </si>
  <si>
    <t>Ін.матеріали</t>
  </si>
  <si>
    <t>печатки, штампи / 04.2023</t>
  </si>
  <si>
    <t>монітор / 05.2023</t>
  </si>
  <si>
    <t>сітка москітна / 05.2023</t>
  </si>
  <si>
    <t>госп.інвентар / 12.2023</t>
  </si>
  <si>
    <t>монітор / 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</si>
  <si>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</si>
  <si>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</si>
  <si>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</si>
  <si>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</si>
  <si>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</si>
  <si>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</si>
  <si>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</si>
  <si>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/ 04.2023</t>
  </si>
  <si>
    <t>поточний ремонт відкосів  / 05.2023</t>
  </si>
  <si>
    <t>поточний ремонт оргтехніки / 05,08,10,11,12.2023</t>
  </si>
  <si>
    <t>поточний ремонт блоку живлення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</si>
  <si>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</si>
  <si>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</si>
  <si>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</si>
  <si>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</si>
  <si>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</si>
  <si>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</si>
  <si>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</si>
  <si>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</si>
  <si>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</si>
  <si>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</si>
  <si>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</si>
  <si>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</si>
  <si>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супр. програмного забезпечення ЦІАТ / 02,06,10,11.2023</t>
  </si>
  <si>
    <t>супр. програмного забезпечення Репчак / 03,05,08,11.2023</t>
  </si>
  <si>
    <t>заправка картриджа / 04,05,06,08,10,11,12.2023</t>
  </si>
  <si>
    <t>регенерація картриджа / 04,05,06,08,11,12.2023</t>
  </si>
  <si>
    <t>супр. програмного забезпечення МЕДос / 05.2023</t>
  </si>
  <si>
    <t>інформац. послуги, доступ до програми / 05.2023</t>
  </si>
  <si>
    <t>доступ до ел. журналу веб порталу Фактор / 07.2023</t>
  </si>
  <si>
    <t>.</t>
  </si>
  <si>
    <t>поштові послуги / 08,10,11,12.2023</t>
  </si>
  <si>
    <t>Кошторисні призначення та касові видатки 
Управління освіти Нововолинської міської ради Волинської обл.,</t>
  </si>
  <si>
    <t>за 12 місяців 2023 р.</t>
  </si>
  <si>
    <t>на 01.01.2024 (26.01.24)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</si>
  <si>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</si>
  <si>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</si>
  <si>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</si>
  <si>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</si>
  <si>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</si>
  <si>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</si>
  <si>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</si>
  <si>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</si>
  <si>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</si>
  <si>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</si>
  <si>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</si>
  <si>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Централізована бухгалтерія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</si>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</sst>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3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>
      <alignment horizontal="left" vertical="center" wrapText="1" indent="1"/>
    </xf>
    <xf numFmtId="0" fontId="13" fillId="0" borderId="25" xfId="1" applyFont="1" applyBorder="1" applyAlignment="1">
      <alignment horizontal="left" vertical="top" wrapText="1" indent="1"/>
    </xf>
    <xf numFmtId="0" fontId="13" fillId="0" borderId="26" xfId="1" applyFont="1" applyBorder="1" applyAlignment="1">
      <alignment horizontal="left" vertical="top" wrapText="1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9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30" xfId="1" applyNumberFormat="1" applyFont="1" applyBorder="1" applyAlignment="1">
      <alignment horizontal="center" vertical="center" wrapText="1"/>
    </xf>
    <xf numFmtId="164" fontId="13" fillId="0" borderId="31" xfId="1" applyNumberFormat="1" applyFont="1" applyBorder="1" applyAlignment="1">
      <alignment horizontal="center" vertical="center" wrapText="1"/>
    </xf>
    <xf numFmtId="165" fontId="13" fillId="0" borderId="31" xfId="1" applyNumberFormat="1" applyFont="1" applyBorder="1" applyAlignment="1">
      <alignment horizontal="right" vertical="center" wrapText="1" inden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D79FFE4F-7449-4621-A58B-89A2D4334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7A92-D393-42BF-8BC8-BC1FC889C8C9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6" customWidth="1"/>
    <col min="5" max="5" width="21.85546875" style="76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6" hidden="1" customWidth="1"/>
    <col min="12" max="13" width="18.5703125" style="105" hidden="1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6" hidden="1" customWidth="1"/>
    <col min="18" max="19" width="19.42578125" style="105" hidden="1" customWidth="1"/>
    <col min="20" max="16384" width="9.140625" style="76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60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62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63</v>
      </c>
      <c r="B6" s="40" t="s">
        <v>64</v>
      </c>
      <c r="C6" s="41" t="s">
        <v>65</v>
      </c>
      <c r="D6" s="42"/>
      <c r="E6" s="43" t="s">
        <v>66</v>
      </c>
      <c r="F6" s="44"/>
      <c r="G6" s="45"/>
      <c r="H6" s="43" t="s">
        <v>67</v>
      </c>
      <c r="I6" s="44"/>
      <c r="J6" s="45"/>
      <c r="K6" s="46" t="s">
        <v>68</v>
      </c>
      <c r="L6" s="47"/>
      <c r="M6" s="45"/>
      <c r="N6" s="46" t="s">
        <v>69</v>
      </c>
      <c r="O6" s="47"/>
      <c r="P6" s="48"/>
      <c r="Q6" s="46" t="s">
        <v>70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71</v>
      </c>
      <c r="F7" s="54" t="s">
        <v>72</v>
      </c>
      <c r="G7" s="54" t="s">
        <v>73</v>
      </c>
      <c r="H7" s="53" t="s">
        <v>71</v>
      </c>
      <c r="I7" s="54" t="s">
        <v>72</v>
      </c>
      <c r="J7" s="54" t="s">
        <v>73</v>
      </c>
      <c r="K7" s="53" t="s">
        <v>71</v>
      </c>
      <c r="L7" s="54" t="s">
        <v>72</v>
      </c>
      <c r="M7" s="54" t="s">
        <v>73</v>
      </c>
      <c r="N7" s="53" t="s">
        <v>71</v>
      </c>
      <c r="O7" s="54" t="s">
        <v>72</v>
      </c>
      <c r="P7" s="54" t="s">
        <v>73</v>
      </c>
      <c r="Q7" s="53" t="s">
        <v>71</v>
      </c>
      <c r="R7" s="54" t="s">
        <v>72</v>
      </c>
      <c r="S7" s="54" t="s">
        <v>73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74</v>
      </c>
      <c r="B9" s="67">
        <v>2111</v>
      </c>
      <c r="C9" s="68" t="s">
        <v>75</v>
      </c>
      <c r="D9" s="69"/>
      <c r="E9" s="70">
        <f t="shared" ref="E9:G24" si="0">H9+K9+N9+Q9</f>
        <v>3805900</v>
      </c>
      <c r="F9" s="71">
        <f t="shared" si="0"/>
        <v>3805899.7</v>
      </c>
      <c r="G9" s="72">
        <f t="shared" si="0"/>
        <v>0.29999999981373549</v>
      </c>
      <c r="H9" s="73">
        <f>3655900+150000</f>
        <v>3805900</v>
      </c>
      <c r="I9" s="74">
        <v>3805899.7</v>
      </c>
      <c r="J9" s="75">
        <f>H9-I9</f>
        <v>0.29999999981373549</v>
      </c>
      <c r="K9" s="73">
        <v>0</v>
      </c>
      <c r="L9" s="74">
        <v>0</v>
      </c>
      <c r="M9" s="75">
        <f>K9-L9</f>
        <v>0</v>
      </c>
      <c r="N9" s="73">
        <v>0</v>
      </c>
      <c r="O9" s="7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</row>
    <row r="10" spans="1:19" ht="18.75" customHeight="1" x14ac:dyDescent="0.2">
      <c r="A10" s="66"/>
      <c r="B10" s="77">
        <v>2120</v>
      </c>
      <c r="C10" s="78" t="s">
        <v>76</v>
      </c>
      <c r="D10" s="79"/>
      <c r="E10" s="80">
        <f t="shared" si="0"/>
        <v>782200</v>
      </c>
      <c r="F10" s="81">
        <f t="shared" si="0"/>
        <v>780648.75</v>
      </c>
      <c r="G10" s="82">
        <f t="shared" si="0"/>
        <v>1551.25</v>
      </c>
      <c r="H10" s="73">
        <f>804200-22000</f>
        <v>782200</v>
      </c>
      <c r="I10" s="83">
        <v>780648.75</v>
      </c>
      <c r="J10" s="75">
        <f>H10-I10</f>
        <v>1551.25</v>
      </c>
      <c r="K10" s="73">
        <v>0</v>
      </c>
      <c r="L10" s="83">
        <v>0</v>
      </c>
      <c r="M10" s="75">
        <f>K10-L10</f>
        <v>0</v>
      </c>
      <c r="N10" s="73">
        <v>0</v>
      </c>
      <c r="O10" s="83">
        <v>0</v>
      </c>
      <c r="P10" s="75">
        <f>N10-O10</f>
        <v>0</v>
      </c>
      <c r="Q10" s="73">
        <v>0</v>
      </c>
      <c r="R10" s="83">
        <v>0</v>
      </c>
      <c r="S10" s="75">
        <f>Q10-R10</f>
        <v>0</v>
      </c>
    </row>
    <row r="11" spans="1:19" ht="18.75" customHeight="1" x14ac:dyDescent="0.2">
      <c r="A11" s="66"/>
      <c r="B11" s="77">
        <v>2210</v>
      </c>
      <c r="C11" s="78" t="s">
        <v>2</v>
      </c>
      <c r="D11" s="79"/>
      <c r="E11" s="80">
        <f t="shared" si="0"/>
        <v>254355</v>
      </c>
      <c r="F11" s="81">
        <f t="shared" si="0"/>
        <v>180582.72</v>
      </c>
      <c r="G11" s="82">
        <f t="shared" si="0"/>
        <v>73772.28</v>
      </c>
      <c r="H11" s="73">
        <f>134500+199000-80000</f>
        <v>253500</v>
      </c>
      <c r="I11" s="83">
        <v>179727.72</v>
      </c>
      <c r="J11" s="75">
        <f t="shared" ref="J11:J25" si="1">H11-I11</f>
        <v>73772.28</v>
      </c>
      <c r="K11" s="73">
        <v>0</v>
      </c>
      <c r="L11" s="83">
        <v>0</v>
      </c>
      <c r="M11" s="75">
        <f t="shared" ref="M11:M25" si="2">K11-L11</f>
        <v>0</v>
      </c>
      <c r="N11" s="73">
        <v>855</v>
      </c>
      <c r="O11" s="83">
        <v>855</v>
      </c>
      <c r="P11" s="75">
        <f t="shared" ref="P11:P25" si="3">N11-O11</f>
        <v>0</v>
      </c>
      <c r="Q11" s="73">
        <v>0</v>
      </c>
      <c r="R11" s="83">
        <v>0</v>
      </c>
      <c r="S11" s="75">
        <f t="shared" ref="S11:S25" si="4">Q11-R11</f>
        <v>0</v>
      </c>
    </row>
    <row r="12" spans="1:19" ht="18.75" customHeight="1" x14ac:dyDescent="0.2">
      <c r="A12" s="66"/>
      <c r="B12" s="77">
        <v>2220</v>
      </c>
      <c r="C12" s="78" t="s">
        <v>77</v>
      </c>
      <c r="D12" s="79"/>
      <c r="E12" s="80">
        <f t="shared" si="0"/>
        <v>0</v>
      </c>
      <c r="F12" s="81">
        <f t="shared" si="0"/>
        <v>0</v>
      </c>
      <c r="G12" s="82">
        <f t="shared" si="0"/>
        <v>0</v>
      </c>
      <c r="H12" s="84">
        <v>0</v>
      </c>
      <c r="I12" s="85">
        <v>0</v>
      </c>
      <c r="J12" s="75">
        <f t="shared" si="1"/>
        <v>0</v>
      </c>
      <c r="K12" s="84">
        <v>0</v>
      </c>
      <c r="L12" s="85">
        <v>0</v>
      </c>
      <c r="M12" s="75">
        <f t="shared" si="2"/>
        <v>0</v>
      </c>
      <c r="N12" s="84">
        <v>0</v>
      </c>
      <c r="O12" s="85">
        <v>0</v>
      </c>
      <c r="P12" s="75">
        <f t="shared" si="3"/>
        <v>0</v>
      </c>
      <c r="Q12" s="84">
        <v>0</v>
      </c>
      <c r="R12" s="85">
        <v>0</v>
      </c>
      <c r="S12" s="75">
        <f t="shared" si="4"/>
        <v>0</v>
      </c>
    </row>
    <row r="13" spans="1:19" ht="18.75" customHeight="1" x14ac:dyDescent="0.2">
      <c r="A13" s="66"/>
      <c r="B13" s="77">
        <v>2230</v>
      </c>
      <c r="C13" s="78" t="s">
        <v>78</v>
      </c>
      <c r="D13" s="79"/>
      <c r="E13" s="80">
        <f t="shared" si="0"/>
        <v>0</v>
      </c>
      <c r="F13" s="81">
        <f t="shared" si="0"/>
        <v>0</v>
      </c>
      <c r="G13" s="82">
        <f t="shared" si="0"/>
        <v>0</v>
      </c>
      <c r="H13" s="73">
        <v>0</v>
      </c>
      <c r="I13" s="83">
        <v>0</v>
      </c>
      <c r="J13" s="75">
        <f t="shared" si="1"/>
        <v>0</v>
      </c>
      <c r="K13" s="73">
        <v>0</v>
      </c>
      <c r="L13" s="83">
        <v>0</v>
      </c>
      <c r="M13" s="75">
        <f t="shared" si="2"/>
        <v>0</v>
      </c>
      <c r="N13" s="73">
        <v>0</v>
      </c>
      <c r="O13" s="83">
        <v>0</v>
      </c>
      <c r="P13" s="75">
        <f t="shared" si="3"/>
        <v>0</v>
      </c>
      <c r="Q13" s="73">
        <v>0</v>
      </c>
      <c r="R13" s="83">
        <v>0</v>
      </c>
      <c r="S13" s="75">
        <f t="shared" si="4"/>
        <v>0</v>
      </c>
    </row>
    <row r="14" spans="1:19" ht="18.75" customHeight="1" x14ac:dyDescent="0.2">
      <c r="A14" s="66"/>
      <c r="B14" s="77">
        <v>2240</v>
      </c>
      <c r="C14" s="78" t="s">
        <v>29</v>
      </c>
      <c r="D14" s="79"/>
      <c r="E14" s="80">
        <f t="shared" si="0"/>
        <v>185019</v>
      </c>
      <c r="F14" s="81">
        <f t="shared" si="0"/>
        <v>133531.06</v>
      </c>
      <c r="G14" s="82">
        <f t="shared" si="0"/>
        <v>51487.94</v>
      </c>
      <c r="H14" s="73">
        <f>449500-2481-50000-212000</f>
        <v>185019</v>
      </c>
      <c r="I14" s="83">
        <v>133531.06</v>
      </c>
      <c r="J14" s="75">
        <f t="shared" si="1"/>
        <v>51487.94</v>
      </c>
      <c r="K14" s="73">
        <v>0</v>
      </c>
      <c r="L14" s="83">
        <v>0</v>
      </c>
      <c r="M14" s="75">
        <f t="shared" si="2"/>
        <v>0</v>
      </c>
      <c r="N14" s="73">
        <v>0</v>
      </c>
      <c r="O14" s="83">
        <v>0</v>
      </c>
      <c r="P14" s="75">
        <f t="shared" si="3"/>
        <v>0</v>
      </c>
      <c r="Q14" s="73">
        <v>0</v>
      </c>
      <c r="R14" s="83">
        <v>0</v>
      </c>
      <c r="S14" s="75">
        <f t="shared" si="4"/>
        <v>0</v>
      </c>
    </row>
    <row r="15" spans="1:19" ht="18.75" customHeight="1" x14ac:dyDescent="0.2">
      <c r="A15" s="66"/>
      <c r="B15" s="77">
        <v>2250</v>
      </c>
      <c r="C15" s="78" t="s">
        <v>79</v>
      </c>
      <c r="D15" s="79"/>
      <c r="E15" s="80">
        <f t="shared" si="0"/>
        <v>2020</v>
      </c>
      <c r="F15" s="81">
        <f t="shared" si="0"/>
        <v>1214.1999999999998</v>
      </c>
      <c r="G15" s="82">
        <f t="shared" si="0"/>
        <v>805.80000000000018</v>
      </c>
      <c r="H15" s="73">
        <f>4000-1980</f>
        <v>2020</v>
      </c>
      <c r="I15" s="83">
        <v>1214.1999999999998</v>
      </c>
      <c r="J15" s="75">
        <f t="shared" si="1"/>
        <v>805.80000000000018</v>
      </c>
      <c r="K15" s="73">
        <v>0</v>
      </c>
      <c r="L15" s="83">
        <v>0</v>
      </c>
      <c r="M15" s="75">
        <f t="shared" si="2"/>
        <v>0</v>
      </c>
      <c r="N15" s="73">
        <v>0</v>
      </c>
      <c r="O15" s="83">
        <v>0</v>
      </c>
      <c r="P15" s="75">
        <f t="shared" si="3"/>
        <v>0</v>
      </c>
      <c r="Q15" s="73">
        <v>0</v>
      </c>
      <c r="R15" s="83">
        <v>0</v>
      </c>
      <c r="S15" s="75">
        <f t="shared" si="4"/>
        <v>0</v>
      </c>
    </row>
    <row r="16" spans="1:19" ht="18.75" customHeight="1" x14ac:dyDescent="0.2">
      <c r="A16" s="66"/>
      <c r="B16" s="77">
        <v>2271</v>
      </c>
      <c r="C16" s="78" t="s">
        <v>80</v>
      </c>
      <c r="D16" s="79"/>
      <c r="E16" s="80">
        <f t="shared" si="0"/>
        <v>95367</v>
      </c>
      <c r="F16" s="81">
        <f t="shared" si="0"/>
        <v>95366.540000000008</v>
      </c>
      <c r="G16" s="82">
        <f t="shared" si="0"/>
        <v>0.45999999999185093</v>
      </c>
      <c r="H16" s="73">
        <f>118800-23433</f>
        <v>95367</v>
      </c>
      <c r="I16" s="83">
        <v>95366.540000000008</v>
      </c>
      <c r="J16" s="75">
        <f t="shared" si="1"/>
        <v>0.45999999999185093</v>
      </c>
      <c r="K16" s="73">
        <v>0</v>
      </c>
      <c r="L16" s="83">
        <v>0</v>
      </c>
      <c r="M16" s="75">
        <f t="shared" si="2"/>
        <v>0</v>
      </c>
      <c r="N16" s="73">
        <v>0</v>
      </c>
      <c r="O16" s="83">
        <v>0</v>
      </c>
      <c r="P16" s="75">
        <f t="shared" si="3"/>
        <v>0</v>
      </c>
      <c r="Q16" s="73">
        <v>0</v>
      </c>
      <c r="R16" s="83">
        <v>0</v>
      </c>
      <c r="S16" s="75">
        <f t="shared" si="4"/>
        <v>0</v>
      </c>
    </row>
    <row r="17" spans="1:19" ht="18.75" customHeight="1" x14ac:dyDescent="0.2">
      <c r="A17" s="66"/>
      <c r="B17" s="77">
        <v>2272</v>
      </c>
      <c r="C17" s="78" t="s">
        <v>81</v>
      </c>
      <c r="D17" s="79"/>
      <c r="E17" s="80">
        <f t="shared" si="0"/>
        <v>4000</v>
      </c>
      <c r="F17" s="81">
        <f t="shared" si="0"/>
        <v>3999.94</v>
      </c>
      <c r="G17" s="82">
        <f t="shared" si="0"/>
        <v>5.999999999994543E-2</v>
      </c>
      <c r="H17" s="73">
        <v>4000</v>
      </c>
      <c r="I17" s="83">
        <v>3999.94</v>
      </c>
      <c r="J17" s="75">
        <f t="shared" si="1"/>
        <v>5.999999999994543E-2</v>
      </c>
      <c r="K17" s="73">
        <v>0</v>
      </c>
      <c r="L17" s="83">
        <v>0</v>
      </c>
      <c r="M17" s="75">
        <f t="shared" si="2"/>
        <v>0</v>
      </c>
      <c r="N17" s="73">
        <v>0</v>
      </c>
      <c r="O17" s="83">
        <v>0</v>
      </c>
      <c r="P17" s="75">
        <f t="shared" si="3"/>
        <v>0</v>
      </c>
      <c r="Q17" s="73">
        <v>0</v>
      </c>
      <c r="R17" s="83">
        <v>0</v>
      </c>
      <c r="S17" s="75">
        <f t="shared" si="4"/>
        <v>0</v>
      </c>
    </row>
    <row r="18" spans="1:19" ht="18.75" customHeight="1" x14ac:dyDescent="0.2">
      <c r="A18" s="66"/>
      <c r="B18" s="77">
        <v>2273</v>
      </c>
      <c r="C18" s="78" t="s">
        <v>82</v>
      </c>
      <c r="D18" s="79"/>
      <c r="E18" s="80">
        <f t="shared" si="0"/>
        <v>79180</v>
      </c>
      <c r="F18" s="81">
        <f t="shared" si="0"/>
        <v>79139.289999999994</v>
      </c>
      <c r="G18" s="82">
        <f t="shared" si="0"/>
        <v>40.710000000006403</v>
      </c>
      <c r="H18" s="73">
        <f>74560+4620</f>
        <v>79180</v>
      </c>
      <c r="I18" s="83">
        <v>79139.289999999994</v>
      </c>
      <c r="J18" s="75">
        <f t="shared" si="1"/>
        <v>40.710000000006403</v>
      </c>
      <c r="K18" s="73">
        <v>0</v>
      </c>
      <c r="L18" s="83">
        <v>0</v>
      </c>
      <c r="M18" s="75">
        <f t="shared" si="2"/>
        <v>0</v>
      </c>
      <c r="N18" s="73">
        <v>0</v>
      </c>
      <c r="O18" s="83">
        <v>0</v>
      </c>
      <c r="P18" s="75">
        <f t="shared" si="3"/>
        <v>0</v>
      </c>
      <c r="Q18" s="73">
        <v>0</v>
      </c>
      <c r="R18" s="83">
        <v>0</v>
      </c>
      <c r="S18" s="75">
        <f t="shared" si="4"/>
        <v>0</v>
      </c>
    </row>
    <row r="19" spans="1:19" ht="18.75" customHeight="1" x14ac:dyDescent="0.2">
      <c r="A19" s="66"/>
      <c r="B19" s="77">
        <v>2274</v>
      </c>
      <c r="C19" s="78" t="s">
        <v>83</v>
      </c>
      <c r="D19" s="79"/>
      <c r="E19" s="80">
        <f t="shared" si="0"/>
        <v>0</v>
      </c>
      <c r="F19" s="81">
        <f t="shared" si="0"/>
        <v>0</v>
      </c>
      <c r="G19" s="82">
        <f t="shared" si="0"/>
        <v>0</v>
      </c>
      <c r="H19" s="73">
        <v>0</v>
      </c>
      <c r="I19" s="83">
        <v>0</v>
      </c>
      <c r="J19" s="75">
        <f t="shared" si="1"/>
        <v>0</v>
      </c>
      <c r="K19" s="73">
        <v>0</v>
      </c>
      <c r="L19" s="83">
        <v>0</v>
      </c>
      <c r="M19" s="75">
        <f t="shared" si="2"/>
        <v>0</v>
      </c>
      <c r="N19" s="73">
        <v>0</v>
      </c>
      <c r="O19" s="83">
        <v>0</v>
      </c>
      <c r="P19" s="75">
        <f t="shared" si="3"/>
        <v>0</v>
      </c>
      <c r="Q19" s="73">
        <v>0</v>
      </c>
      <c r="R19" s="83">
        <v>0</v>
      </c>
      <c r="S19" s="75">
        <f t="shared" si="4"/>
        <v>0</v>
      </c>
    </row>
    <row r="20" spans="1:19" ht="18.75" customHeight="1" x14ac:dyDescent="0.2">
      <c r="A20" s="66"/>
      <c r="B20" s="77">
        <v>2275</v>
      </c>
      <c r="C20" s="78" t="s">
        <v>84</v>
      </c>
      <c r="D20" s="79"/>
      <c r="E20" s="80">
        <f>H20+K20+N20+Q20</f>
        <v>1400</v>
      </c>
      <c r="F20" s="81">
        <f>I20+L20+O20+R20</f>
        <v>1394.4000000000003</v>
      </c>
      <c r="G20" s="82">
        <f>J20+M20+P20+S20</f>
        <v>5.5999999999996817</v>
      </c>
      <c r="H20" s="73">
        <v>1400</v>
      </c>
      <c r="I20" s="83">
        <v>1394.4000000000003</v>
      </c>
      <c r="J20" s="75">
        <f t="shared" si="1"/>
        <v>5.5999999999996817</v>
      </c>
      <c r="K20" s="73">
        <v>0</v>
      </c>
      <c r="L20" s="83">
        <v>0</v>
      </c>
      <c r="M20" s="75">
        <f t="shared" si="2"/>
        <v>0</v>
      </c>
      <c r="N20" s="73">
        <v>0</v>
      </c>
      <c r="O20" s="83">
        <v>0</v>
      </c>
      <c r="P20" s="75">
        <f t="shared" si="3"/>
        <v>0</v>
      </c>
      <c r="Q20" s="73">
        <v>0</v>
      </c>
      <c r="R20" s="83">
        <v>0</v>
      </c>
      <c r="S20" s="75">
        <f t="shared" si="4"/>
        <v>0</v>
      </c>
    </row>
    <row r="21" spans="1:19" ht="18.75" customHeight="1" x14ac:dyDescent="0.2">
      <c r="A21" s="66"/>
      <c r="B21" s="77">
        <v>2282</v>
      </c>
      <c r="C21" s="86" t="s">
        <v>85</v>
      </c>
      <c r="D21" s="86"/>
      <c r="E21" s="80">
        <f t="shared" si="0"/>
        <v>1210</v>
      </c>
      <c r="F21" s="81">
        <f t="shared" si="0"/>
        <v>0</v>
      </c>
      <c r="G21" s="82">
        <f t="shared" si="0"/>
        <v>1210</v>
      </c>
      <c r="H21" s="73">
        <f>1500-290</f>
        <v>1210</v>
      </c>
      <c r="I21" s="83">
        <v>0</v>
      </c>
      <c r="J21" s="75">
        <f t="shared" si="1"/>
        <v>1210</v>
      </c>
      <c r="K21" s="73">
        <v>0</v>
      </c>
      <c r="L21" s="83">
        <v>0</v>
      </c>
      <c r="M21" s="75">
        <f t="shared" si="2"/>
        <v>0</v>
      </c>
      <c r="N21" s="73">
        <v>0</v>
      </c>
      <c r="O21" s="83">
        <v>0</v>
      </c>
      <c r="P21" s="75">
        <f t="shared" si="3"/>
        <v>0</v>
      </c>
      <c r="Q21" s="73">
        <v>0</v>
      </c>
      <c r="R21" s="83">
        <v>0</v>
      </c>
      <c r="S21" s="75">
        <f t="shared" si="4"/>
        <v>0</v>
      </c>
    </row>
    <row r="22" spans="1:19" ht="18.75" customHeight="1" x14ac:dyDescent="0.2">
      <c r="A22" s="66"/>
      <c r="B22" s="77">
        <v>2730</v>
      </c>
      <c r="C22" s="78" t="s">
        <v>86</v>
      </c>
      <c r="D22" s="79"/>
      <c r="E22" s="80">
        <f t="shared" si="0"/>
        <v>0</v>
      </c>
      <c r="F22" s="81">
        <f t="shared" si="0"/>
        <v>0</v>
      </c>
      <c r="G22" s="82">
        <f t="shared" si="0"/>
        <v>0</v>
      </c>
      <c r="H22" s="73">
        <v>0</v>
      </c>
      <c r="I22" s="83">
        <v>0</v>
      </c>
      <c r="J22" s="75">
        <f t="shared" si="1"/>
        <v>0</v>
      </c>
      <c r="K22" s="73">
        <v>0</v>
      </c>
      <c r="L22" s="83">
        <v>0</v>
      </c>
      <c r="M22" s="75">
        <f t="shared" si="2"/>
        <v>0</v>
      </c>
      <c r="N22" s="73">
        <v>0</v>
      </c>
      <c r="O22" s="83">
        <v>0</v>
      </c>
      <c r="P22" s="75">
        <f t="shared" si="3"/>
        <v>0</v>
      </c>
      <c r="Q22" s="73">
        <v>0</v>
      </c>
      <c r="R22" s="83">
        <v>0</v>
      </c>
      <c r="S22" s="75">
        <f t="shared" si="4"/>
        <v>0</v>
      </c>
    </row>
    <row r="23" spans="1:19" ht="18.75" customHeight="1" x14ac:dyDescent="0.2">
      <c r="A23" s="66"/>
      <c r="B23" s="77">
        <v>2800</v>
      </c>
      <c r="C23" s="78" t="s">
        <v>87</v>
      </c>
      <c r="D23" s="79"/>
      <c r="E23" s="80">
        <f t="shared" si="0"/>
        <v>12481</v>
      </c>
      <c r="F23" s="81">
        <f t="shared" si="0"/>
        <v>10533</v>
      </c>
      <c r="G23" s="82">
        <f t="shared" si="0"/>
        <v>1948</v>
      </c>
      <c r="H23" s="73">
        <f>2481+10000</f>
        <v>12481</v>
      </c>
      <c r="I23" s="83">
        <v>10533</v>
      </c>
      <c r="J23" s="75">
        <f t="shared" si="1"/>
        <v>1948</v>
      </c>
      <c r="K23" s="73">
        <v>0</v>
      </c>
      <c r="L23" s="83">
        <v>0</v>
      </c>
      <c r="M23" s="75">
        <f t="shared" si="2"/>
        <v>0</v>
      </c>
      <c r="N23" s="73">
        <v>0</v>
      </c>
      <c r="O23" s="83">
        <v>0</v>
      </c>
      <c r="P23" s="75">
        <f t="shared" si="3"/>
        <v>0</v>
      </c>
      <c r="Q23" s="73">
        <v>0</v>
      </c>
      <c r="R23" s="83">
        <v>0</v>
      </c>
      <c r="S23" s="75">
        <f t="shared" si="4"/>
        <v>0</v>
      </c>
    </row>
    <row r="24" spans="1:19" ht="18.75" customHeight="1" x14ac:dyDescent="0.2">
      <c r="A24" s="66"/>
      <c r="B24" s="77">
        <v>3110</v>
      </c>
      <c r="C24" s="78" t="s">
        <v>88</v>
      </c>
      <c r="D24" s="79"/>
      <c r="E24" s="80">
        <f t="shared" si="0"/>
        <v>16117</v>
      </c>
      <c r="F24" s="81">
        <f t="shared" si="0"/>
        <v>16117</v>
      </c>
      <c r="G24" s="82">
        <f t="shared" si="0"/>
        <v>0</v>
      </c>
      <c r="H24" s="73">
        <v>0</v>
      </c>
      <c r="I24" s="83">
        <v>0</v>
      </c>
      <c r="J24" s="75">
        <f t="shared" si="1"/>
        <v>0</v>
      </c>
      <c r="K24" s="73">
        <v>0</v>
      </c>
      <c r="L24" s="83">
        <v>0</v>
      </c>
      <c r="M24" s="75">
        <f t="shared" si="2"/>
        <v>0</v>
      </c>
      <c r="N24" s="73">
        <v>16117</v>
      </c>
      <c r="O24" s="83">
        <v>16117</v>
      </c>
      <c r="P24" s="75">
        <f t="shared" si="3"/>
        <v>0</v>
      </c>
      <c r="Q24" s="73">
        <v>0</v>
      </c>
      <c r="R24" s="83">
        <v>0</v>
      </c>
      <c r="S24" s="75">
        <f t="shared" si="4"/>
        <v>0</v>
      </c>
    </row>
    <row r="25" spans="1:19" ht="18.75" customHeight="1" x14ac:dyDescent="0.2">
      <c r="A25" s="66"/>
      <c r="B25" s="87">
        <v>3132</v>
      </c>
      <c r="C25" s="88" t="s">
        <v>89</v>
      </c>
      <c r="D25" s="89"/>
      <c r="E25" s="80">
        <f t="shared" ref="E25:G26" si="5">H25+K25+N25+Q25</f>
        <v>0</v>
      </c>
      <c r="F25" s="81">
        <f t="shared" si="5"/>
        <v>0</v>
      </c>
      <c r="G25" s="82">
        <f t="shared" si="5"/>
        <v>0</v>
      </c>
      <c r="H25" s="73">
        <v>0</v>
      </c>
      <c r="I25" s="83">
        <v>0</v>
      </c>
      <c r="J25" s="75">
        <f t="shared" si="1"/>
        <v>0</v>
      </c>
      <c r="K25" s="73">
        <v>0</v>
      </c>
      <c r="L25" s="83">
        <v>0</v>
      </c>
      <c r="M25" s="75">
        <f t="shared" si="2"/>
        <v>0</v>
      </c>
      <c r="N25" s="73">
        <v>0</v>
      </c>
      <c r="O25" s="83">
        <v>0</v>
      </c>
      <c r="P25" s="75">
        <f t="shared" si="3"/>
        <v>0</v>
      </c>
      <c r="Q25" s="73">
        <v>0</v>
      </c>
      <c r="R25" s="83">
        <v>0</v>
      </c>
      <c r="S25" s="75">
        <f t="shared" si="4"/>
        <v>0</v>
      </c>
    </row>
    <row r="26" spans="1:19" ht="18.75" customHeight="1" thickBot="1" x14ac:dyDescent="0.25">
      <c r="A26" s="66"/>
      <c r="B26" s="87">
        <v>3142</v>
      </c>
      <c r="C26" s="90" t="s">
        <v>90</v>
      </c>
      <c r="D26" s="90"/>
      <c r="E26" s="91">
        <f t="shared" si="5"/>
        <v>0</v>
      </c>
      <c r="F26" s="92">
        <f t="shared" si="5"/>
        <v>0</v>
      </c>
      <c r="G26" s="93">
        <f t="shared" si="5"/>
        <v>0</v>
      </c>
      <c r="H26" s="94">
        <v>0</v>
      </c>
      <c r="I26" s="83">
        <v>0</v>
      </c>
      <c r="J26" s="95">
        <f>H26-I26</f>
        <v>0</v>
      </c>
      <c r="K26" s="94">
        <v>0</v>
      </c>
      <c r="L26" s="83">
        <v>0</v>
      </c>
      <c r="M26" s="95">
        <f>K26-L26</f>
        <v>0</v>
      </c>
      <c r="N26" s="94">
        <v>0</v>
      </c>
      <c r="O26" s="83">
        <v>0</v>
      </c>
      <c r="P26" s="95">
        <f>N26-O26</f>
        <v>0</v>
      </c>
      <c r="Q26" s="94">
        <v>0</v>
      </c>
      <c r="R26" s="83">
        <v>0</v>
      </c>
      <c r="S26" s="95">
        <f>Q26-R26</f>
        <v>0</v>
      </c>
    </row>
    <row r="27" spans="1:19" ht="18.75" customHeight="1" thickBot="1" x14ac:dyDescent="0.25">
      <c r="A27" s="96" t="s">
        <v>91</v>
      </c>
      <c r="B27" s="97"/>
      <c r="C27" s="98"/>
      <c r="D27" s="97"/>
      <c r="E27" s="99">
        <f t="shared" ref="E27:Q27" si="6">SUM(E9:E26)</f>
        <v>5239249</v>
      </c>
      <c r="F27" s="100">
        <f>SUM(F9:F26)</f>
        <v>5108426.6000000006</v>
      </c>
      <c r="G27" s="101">
        <f t="shared" si="6"/>
        <v>130822.39999999982</v>
      </c>
      <c r="H27" s="99">
        <f t="shared" si="6"/>
        <v>5222277</v>
      </c>
      <c r="I27" s="102">
        <f>SUM(I9:I26)</f>
        <v>5091454.6000000006</v>
      </c>
      <c r="J27" s="103">
        <f t="shared" si="6"/>
        <v>130822.39999999982</v>
      </c>
      <c r="K27" s="99">
        <f t="shared" si="6"/>
        <v>0</v>
      </c>
      <c r="L27" s="100">
        <f>SUM(L9:L26)</f>
        <v>0</v>
      </c>
      <c r="M27" s="103">
        <f>SUM(M9:M26)</f>
        <v>0</v>
      </c>
      <c r="N27" s="99">
        <f t="shared" si="6"/>
        <v>16972</v>
      </c>
      <c r="O27" s="100">
        <f>SUM(O9:O26)</f>
        <v>16972</v>
      </c>
      <c r="P27" s="103">
        <f>SUM(P9:P26)</f>
        <v>0</v>
      </c>
      <c r="Q27" s="99">
        <f t="shared" si="6"/>
        <v>0</v>
      </c>
      <c r="R27" s="100">
        <f>SUM(R9:R26)</f>
        <v>0</v>
      </c>
      <c r="S27" s="103">
        <f>SUM(S9:S26)</f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3AFC-B08E-4EC6-8EA0-E72923B5D2C4}">
  <sheetPr codeName="Лист4">
    <pageSetUpPr fitToPage="1"/>
  </sheetPr>
  <dimension ref="A1:O144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6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Ц.Б.!B4</f>
        <v>за 12 місяців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Ц.Б.!I11</f>
        <v>179727.72</v>
      </c>
      <c r="E4" s="8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SUM(D6:D55)</f>
        <v>179727.72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40983+21300+18435</f>
        <v>80718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f>485.7+1300</f>
        <v>1785.7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1785.7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485.7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/>
      <c r="B10" s="19" t="s">
        <v>6</v>
      </c>
      <c r="C10" s="17">
        <v>1300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23.25" customHeight="1" x14ac:dyDescent="0.3">
      <c r="A17" s="11">
        <v>2210.5</v>
      </c>
      <c r="B17" s="12" t="s">
        <v>9</v>
      </c>
      <c r="C17" s="12"/>
      <c r="D17" s="13">
        <f>12898.5+1932+21112.02</f>
        <v>35942.520000000004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SUM(C19:C29)</f>
        <v>35942.520000000004</v>
      </c>
      <c r="D18" s="17"/>
      <c r="E18" s="18">
        <f>D17-C18</f>
        <v>0</v>
      </c>
    </row>
    <row r="19" spans="1:15" collapsed="1" x14ac:dyDescent="0.3">
      <c r="A19" s="11"/>
      <c r="B19" s="19" t="s">
        <v>10</v>
      </c>
      <c r="C19" s="17">
        <v>4602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19" t="s">
        <v>11</v>
      </c>
      <c r="C20" s="17">
        <v>6430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19" t="s">
        <v>12</v>
      </c>
      <c r="C21" s="17">
        <f>970.5+896+942</f>
        <v>2808.5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/>
      <c r="B22" s="19" t="s">
        <v>13</v>
      </c>
      <c r="C22" s="17">
        <f>1932+4340.02</f>
        <v>6272.02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/>
      <c r="B23" s="20" t="s">
        <v>14</v>
      </c>
      <c r="C23" s="17">
        <v>2580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/>
      <c r="B24" s="20" t="s">
        <v>15</v>
      </c>
      <c r="C24" s="17">
        <v>13250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1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2210.6</v>
      </c>
      <c r="B30" s="12" t="s">
        <v>16</v>
      </c>
      <c r="C30" s="12"/>
      <c r="D30" s="13">
        <f>2264+3217+2545.5</f>
        <v>8026.5</v>
      </c>
      <c r="E30" s="8"/>
      <c r="F30" s="8"/>
      <c r="G30" s="8"/>
      <c r="I30" s="8"/>
      <c r="J30" s="8"/>
      <c r="K30" s="8"/>
      <c r="M30" s="8"/>
      <c r="N30" s="8"/>
      <c r="O30" s="8"/>
    </row>
    <row r="31" spans="1:15" ht="18" customHeight="1" x14ac:dyDescent="0.3">
      <c r="A31" s="11">
        <v>2210.6999999999998</v>
      </c>
      <c r="B31" s="12" t="s">
        <v>17</v>
      </c>
      <c r="C31" s="12"/>
      <c r="D31" s="13">
        <v>34700</v>
      </c>
      <c r="E31" s="8"/>
      <c r="F31" s="8"/>
      <c r="G31" s="8"/>
      <c r="I31" s="8"/>
      <c r="J31" s="8"/>
      <c r="K31" s="8"/>
      <c r="M31" s="8"/>
      <c r="N31" s="8"/>
      <c r="O31" s="8"/>
    </row>
    <row r="32" spans="1:15" hidden="1" outlineLevel="1" x14ac:dyDescent="0.3">
      <c r="A32" s="14"/>
      <c r="B32" s="15"/>
      <c r="C32" s="16">
        <f>SUM(C33:C42)</f>
        <v>34700</v>
      </c>
      <c r="D32" s="17"/>
      <c r="E32" s="18">
        <f>D31-C32</f>
        <v>0</v>
      </c>
    </row>
    <row r="33" spans="1:15" collapsed="1" x14ac:dyDescent="0.3">
      <c r="A33" s="11"/>
      <c r="B33" s="19" t="s">
        <v>18</v>
      </c>
      <c r="C33" s="17">
        <v>34700</v>
      </c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2210.8000000000002</v>
      </c>
      <c r="B43" s="12" t="s">
        <v>19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2210.9</v>
      </c>
      <c r="B44" s="12" t="s">
        <v>20</v>
      </c>
      <c r="C44" s="12"/>
      <c r="D44" s="13">
        <v>3000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SUM(C46:C54)</f>
        <v>3000</v>
      </c>
      <c r="D45" s="17"/>
      <c r="E45" s="18">
        <f>D44-C45</f>
        <v>0</v>
      </c>
    </row>
    <row r="46" spans="1:15" collapsed="1" x14ac:dyDescent="0.3">
      <c r="A46" s="11"/>
      <c r="B46" s="20" t="s">
        <v>21</v>
      </c>
      <c r="C46" s="17">
        <v>3000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22</v>
      </c>
      <c r="C55" s="12"/>
      <c r="D55" s="13">
        <f>9420+6135</f>
        <v>15555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SUM(C57:C83)</f>
        <v>15555</v>
      </c>
      <c r="D56" s="17"/>
      <c r="E56" s="18">
        <f>D55-C56</f>
        <v>0</v>
      </c>
    </row>
    <row r="57" spans="1:15" collapsed="1" x14ac:dyDescent="0.3">
      <c r="A57" s="11"/>
      <c r="B57" s="20" t="s">
        <v>23</v>
      </c>
      <c r="C57" s="17">
        <v>3280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/>
      <c r="B58" s="20" t="s">
        <v>24</v>
      </c>
      <c r="C58" s="17">
        <v>5700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/>
      <c r="B59" s="20" t="s">
        <v>25</v>
      </c>
      <c r="C59" s="17">
        <v>440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/>
      <c r="B60" s="20" t="s">
        <v>26</v>
      </c>
      <c r="C60" s="17">
        <v>136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1"/>
      <c r="B61" s="20" t="s">
        <v>27</v>
      </c>
      <c r="C61" s="17">
        <v>5999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outlineLevel="1" x14ac:dyDescent="0.3">
      <c r="A83" s="8"/>
      <c r="B83" s="22"/>
      <c r="D83" s="4" t="b">
        <f>D4=D5</f>
        <v>1</v>
      </c>
      <c r="E83" s="8"/>
      <c r="F83" s="8"/>
      <c r="G83" s="8"/>
      <c r="I83" s="8"/>
      <c r="J83" s="8"/>
      <c r="K83" s="8"/>
      <c r="M83" s="8"/>
      <c r="N83" s="8"/>
      <c r="O83" s="8"/>
    </row>
    <row r="84" spans="1:15" collapsed="1" x14ac:dyDescent="0.3">
      <c r="A84" s="8"/>
      <c r="B84" s="22"/>
      <c r="D84" s="23" t="s">
        <v>28</v>
      </c>
      <c r="E84" s="8"/>
      <c r="F84" s="8"/>
      <c r="G84" s="8"/>
      <c r="I84" s="8"/>
      <c r="J84" s="8"/>
      <c r="K84" s="8"/>
      <c r="M84" s="8"/>
      <c r="N84" s="8"/>
      <c r="O84" s="8"/>
    </row>
    <row r="85" spans="1:15" x14ac:dyDescent="0.3">
      <c r="A85" s="8"/>
      <c r="B85" s="8"/>
      <c r="D85" s="23" t="s">
        <v>28</v>
      </c>
      <c r="E85" s="8"/>
      <c r="F85" s="8"/>
      <c r="G85" s="8"/>
      <c r="I85" s="8"/>
      <c r="J85" s="8"/>
      <c r="K85" s="8"/>
      <c r="M85" s="8"/>
      <c r="N85" s="8"/>
      <c r="O85" s="8"/>
    </row>
    <row r="86" spans="1:15" ht="14.25" customHeight="1" x14ac:dyDescent="0.3">
      <c r="D86" s="23" t="s">
        <v>28</v>
      </c>
    </row>
    <row r="87" spans="1:15" ht="39.75" customHeight="1" x14ac:dyDescent="0.3">
      <c r="A87" s="5">
        <v>2240</v>
      </c>
      <c r="B87" s="6" t="s">
        <v>29</v>
      </c>
      <c r="C87" s="6"/>
      <c r="D87" s="7">
        <f>Ц.Б.!I14</f>
        <v>133531.06</v>
      </c>
      <c r="E87" s="24"/>
      <c r="F87" s="8"/>
      <c r="G87" s="8"/>
      <c r="I87" s="8"/>
      <c r="J87" s="8"/>
      <c r="K87" s="8"/>
      <c r="M87" s="8"/>
      <c r="N87" s="8"/>
      <c r="O87" s="8"/>
    </row>
    <row r="88" spans="1:15" hidden="1" outlineLevel="1" x14ac:dyDescent="0.3">
      <c r="A88" s="25">
        <v>2240</v>
      </c>
      <c r="B88" s="25"/>
      <c r="C88" s="10"/>
      <c r="D88" s="10">
        <f>SUM(D89:D121)</f>
        <v>133531.06</v>
      </c>
      <c r="E88" s="8" t="b">
        <f>D87=D88</f>
        <v>1</v>
      </c>
    </row>
    <row r="89" spans="1:15" hidden="1" collapsed="1" x14ac:dyDescent="0.3">
      <c r="A89" s="14">
        <v>2240.1</v>
      </c>
      <c r="B89" s="12" t="s">
        <v>30</v>
      </c>
      <c r="C89" s="12"/>
      <c r="D89" s="13"/>
    </row>
    <row r="90" spans="1:15" x14ac:dyDescent="0.3">
      <c r="A90" s="14">
        <v>2240.1999999999998</v>
      </c>
      <c r="B90" s="26" t="s">
        <v>31</v>
      </c>
      <c r="C90" s="27"/>
      <c r="D90" s="13">
        <v>788.45</v>
      </c>
    </row>
    <row r="91" spans="1:15" hidden="1" x14ac:dyDescent="0.3">
      <c r="A91" s="14">
        <v>2240.3000000000002</v>
      </c>
      <c r="B91" s="26" t="s">
        <v>32</v>
      </c>
      <c r="C91" s="27"/>
      <c r="D91" s="13"/>
    </row>
    <row r="92" spans="1:15" hidden="1" outlineLevel="1" x14ac:dyDescent="0.3">
      <c r="A92" s="14"/>
      <c r="B92" s="15"/>
      <c r="C92" s="16">
        <f>SUM(C93:C97)</f>
        <v>0</v>
      </c>
      <c r="D92" s="17"/>
      <c r="E92" s="18">
        <f>D91-C92</f>
        <v>0</v>
      </c>
    </row>
    <row r="93" spans="1:15" hidden="1" collapsed="1" x14ac:dyDescent="0.3">
      <c r="A93" s="14"/>
      <c r="B93" s="20"/>
      <c r="C93" s="17"/>
      <c r="D93" s="17"/>
    </row>
    <row r="94" spans="1:15" hidden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20"/>
      <c r="C96" s="17"/>
      <c r="D96" s="17"/>
    </row>
    <row r="97" spans="1:5" hidden="1" x14ac:dyDescent="0.3">
      <c r="A97" s="14"/>
      <c r="B97" s="14"/>
      <c r="C97" s="17"/>
      <c r="D97" s="17"/>
    </row>
    <row r="98" spans="1:5" x14ac:dyDescent="0.3">
      <c r="A98" s="14">
        <v>2240.4</v>
      </c>
      <c r="B98" s="26" t="s">
        <v>33</v>
      </c>
      <c r="C98" s="27"/>
      <c r="D98" s="13">
        <v>1</v>
      </c>
    </row>
    <row r="99" spans="1:5" x14ac:dyDescent="0.3">
      <c r="A99" s="14">
        <v>2240.5</v>
      </c>
      <c r="B99" s="26" t="s">
        <v>34</v>
      </c>
      <c r="C99" s="27"/>
      <c r="D99" s="13">
        <f>13289+1150+1120+3880</f>
        <v>19439</v>
      </c>
    </row>
    <row r="100" spans="1:5" hidden="1" outlineLevel="1" x14ac:dyDescent="0.3">
      <c r="A100" s="14"/>
      <c r="B100" s="15"/>
      <c r="C100" s="16">
        <f>SUM(C101:C109)</f>
        <v>19439</v>
      </c>
      <c r="D100" s="17"/>
      <c r="E100" s="18">
        <f>D99-C100</f>
        <v>0</v>
      </c>
    </row>
    <row r="101" spans="1:5" ht="17.25" customHeight="1" collapsed="1" x14ac:dyDescent="0.3">
      <c r="A101" s="14"/>
      <c r="B101" s="19" t="s">
        <v>35</v>
      </c>
      <c r="C101" s="17">
        <v>90</v>
      </c>
      <c r="D101" s="17"/>
    </row>
    <row r="102" spans="1:5" ht="17.25" customHeight="1" x14ac:dyDescent="0.3">
      <c r="A102" s="14"/>
      <c r="B102" s="19" t="s">
        <v>36</v>
      </c>
      <c r="C102" s="17">
        <v>10769</v>
      </c>
      <c r="D102" s="17"/>
    </row>
    <row r="103" spans="1:5" ht="17.25" customHeight="1" x14ac:dyDescent="0.3">
      <c r="A103" s="14"/>
      <c r="B103" s="19" t="s">
        <v>37</v>
      </c>
      <c r="C103" s="17">
        <f>980+780+1150+1120+3880</f>
        <v>7910</v>
      </c>
      <c r="D103" s="17"/>
    </row>
    <row r="104" spans="1:5" x14ac:dyDescent="0.3">
      <c r="A104" s="14"/>
      <c r="B104" s="20" t="s">
        <v>38</v>
      </c>
      <c r="C104" s="17">
        <v>670</v>
      </c>
      <c r="D104" s="17"/>
    </row>
    <row r="105" spans="1:5" hidden="1" x14ac:dyDescent="0.3">
      <c r="A105" s="14"/>
      <c r="B105" s="20"/>
      <c r="C105" s="17"/>
      <c r="D105" s="17"/>
    </row>
    <row r="106" spans="1:5" hidden="1" x14ac:dyDescent="0.3">
      <c r="A106" s="14"/>
      <c r="B106" s="20"/>
      <c r="C106" s="17"/>
      <c r="D106" s="17"/>
    </row>
    <row r="107" spans="1:5" hidden="1" x14ac:dyDescent="0.3">
      <c r="A107" s="14"/>
      <c r="B107" s="20"/>
      <c r="C107" s="17"/>
      <c r="D107" s="17"/>
    </row>
    <row r="108" spans="1:5" hidden="1" x14ac:dyDescent="0.3">
      <c r="A108" s="14"/>
      <c r="B108" s="20"/>
      <c r="C108" s="17"/>
      <c r="D108" s="17"/>
    </row>
    <row r="109" spans="1:5" hidden="1" x14ac:dyDescent="0.3">
      <c r="A109" s="14"/>
      <c r="B109" s="20"/>
      <c r="C109" s="17"/>
      <c r="D109" s="17"/>
    </row>
    <row r="110" spans="1:5" hidden="1" x14ac:dyDescent="0.3">
      <c r="A110" s="14">
        <v>2240.6</v>
      </c>
      <c r="B110" s="26" t="s">
        <v>39</v>
      </c>
      <c r="C110" s="27"/>
      <c r="D110" s="13"/>
    </row>
    <row r="111" spans="1:5" hidden="1" x14ac:dyDescent="0.3">
      <c r="A111" s="14">
        <v>2240.6999999999998</v>
      </c>
      <c r="B111" s="26" t="s">
        <v>40</v>
      </c>
      <c r="C111" s="27"/>
      <c r="D111" s="13"/>
    </row>
    <row r="112" spans="1:5" hidden="1" x14ac:dyDescent="0.3">
      <c r="A112" s="14">
        <v>2240.8000000000002</v>
      </c>
      <c r="B112" s="26" t="s">
        <v>41</v>
      </c>
      <c r="C112" s="27"/>
      <c r="D112" s="13"/>
    </row>
    <row r="113" spans="1:5" hidden="1" x14ac:dyDescent="0.3">
      <c r="A113" s="14">
        <v>2240.9</v>
      </c>
      <c r="B113" s="26" t="s">
        <v>42</v>
      </c>
      <c r="C113" s="27"/>
      <c r="D113" s="13"/>
    </row>
    <row r="114" spans="1:5" hidden="1" x14ac:dyDescent="0.3">
      <c r="A114" s="14">
        <v>2241.1</v>
      </c>
      <c r="B114" s="26" t="s">
        <v>43</v>
      </c>
      <c r="C114" s="27"/>
      <c r="D114" s="13"/>
    </row>
    <row r="115" spans="1:5" hidden="1" x14ac:dyDescent="0.3">
      <c r="A115" s="14">
        <v>2241.1999999999998</v>
      </c>
      <c r="B115" s="26" t="s">
        <v>44</v>
      </c>
      <c r="C115" s="27"/>
      <c r="D115" s="13"/>
    </row>
    <row r="116" spans="1:5" x14ac:dyDescent="0.3">
      <c r="A116" s="14">
        <v>2241.3000000000002</v>
      </c>
      <c r="B116" s="26" t="s">
        <v>45</v>
      </c>
      <c r="C116" s="27"/>
      <c r="D116" s="13">
        <f>14973.05+5311.3+1394.54+2149.55</f>
        <v>23828.44</v>
      </c>
    </row>
    <row r="117" spans="1:5" hidden="1" x14ac:dyDescent="0.3">
      <c r="A117" s="14">
        <v>2241.4</v>
      </c>
      <c r="B117" s="26" t="s">
        <v>46</v>
      </c>
      <c r="C117" s="27"/>
      <c r="D117" s="13"/>
    </row>
    <row r="118" spans="1:5" hidden="1" x14ac:dyDescent="0.3">
      <c r="A118" s="14">
        <v>2241.5</v>
      </c>
      <c r="B118" s="26" t="s">
        <v>47</v>
      </c>
      <c r="C118" s="27"/>
      <c r="D118" s="13"/>
    </row>
    <row r="119" spans="1:5" ht="38.25" hidden="1" customHeight="1" x14ac:dyDescent="0.3">
      <c r="A119" s="14">
        <v>2241.6</v>
      </c>
      <c r="B119" s="28" t="s">
        <v>48</v>
      </c>
      <c r="C119" s="27"/>
      <c r="D119" s="13"/>
    </row>
    <row r="120" spans="1:5" x14ac:dyDescent="0.3">
      <c r="A120" s="14">
        <v>2241.6999999999998</v>
      </c>
      <c r="B120" s="26" t="s">
        <v>49</v>
      </c>
      <c r="C120" s="27"/>
      <c r="D120" s="13">
        <v>492.67</v>
      </c>
    </row>
    <row r="121" spans="1:5" x14ac:dyDescent="0.3">
      <c r="A121" s="14">
        <v>2241.9</v>
      </c>
      <c r="B121" s="26" t="s">
        <v>50</v>
      </c>
      <c r="C121" s="27"/>
      <c r="D121" s="13">
        <f>43812.8+4520.2+12558.7+28089.8</f>
        <v>88981.5</v>
      </c>
    </row>
    <row r="122" spans="1:5" hidden="1" outlineLevel="1" x14ac:dyDescent="0.3">
      <c r="A122" s="14"/>
      <c r="B122" s="15"/>
      <c r="C122" s="16">
        <f>SUM(C123:C142)</f>
        <v>88981.5</v>
      </c>
      <c r="D122" s="29"/>
      <c r="E122" s="18">
        <f>D121-C122</f>
        <v>0</v>
      </c>
    </row>
    <row r="123" spans="1:5" collapsed="1" x14ac:dyDescent="0.3">
      <c r="A123" s="14"/>
      <c r="B123" s="20" t="s">
        <v>51</v>
      </c>
      <c r="C123" s="17">
        <f>2140+2140+2140+2140</f>
        <v>8560</v>
      </c>
      <c r="D123" s="17"/>
    </row>
    <row r="124" spans="1:5" x14ac:dyDescent="0.3">
      <c r="A124" s="14"/>
      <c r="B124" s="20" t="s">
        <v>52</v>
      </c>
      <c r="C124" s="17">
        <f>5400+5400+5400+5400</f>
        <v>21600</v>
      </c>
      <c r="D124" s="17"/>
    </row>
    <row r="125" spans="1:5" x14ac:dyDescent="0.3">
      <c r="A125" s="14"/>
      <c r="B125" s="20" t="s">
        <v>53</v>
      </c>
      <c r="C125" s="17">
        <f>2300+2880+1800+2160+1800+4319.9+17870</f>
        <v>33129.9</v>
      </c>
      <c r="D125" s="17"/>
    </row>
    <row r="126" spans="1:5" x14ac:dyDescent="0.3">
      <c r="A126" s="14"/>
      <c r="B126" s="20" t="s">
        <v>54</v>
      </c>
      <c r="C126" s="17">
        <f>960+960+480+720+480+9700</f>
        <v>13300</v>
      </c>
      <c r="D126" s="17"/>
    </row>
    <row r="127" spans="1:5" x14ac:dyDescent="0.3">
      <c r="A127" s="14"/>
      <c r="B127" s="20" t="s">
        <v>55</v>
      </c>
      <c r="C127" s="30">
        <v>3399</v>
      </c>
      <c r="D127" s="17"/>
    </row>
    <row r="128" spans="1:5" x14ac:dyDescent="0.3">
      <c r="A128" s="14"/>
      <c r="B128" s="20" t="s">
        <v>56</v>
      </c>
      <c r="C128" s="30">
        <v>4490</v>
      </c>
      <c r="D128" s="17"/>
    </row>
    <row r="129" spans="1:4" x14ac:dyDescent="0.3">
      <c r="A129" s="14"/>
      <c r="B129" s="20" t="s">
        <v>57</v>
      </c>
      <c r="C129" s="30">
        <v>3000</v>
      </c>
      <c r="D129" s="17"/>
    </row>
    <row r="130" spans="1:4" x14ac:dyDescent="0.3">
      <c r="A130" s="14" t="s">
        <v>58</v>
      </c>
      <c r="B130" s="20" t="s">
        <v>59</v>
      </c>
      <c r="C130" s="30">
        <f>183.8+580.2+218.8+519.8</f>
        <v>1502.6</v>
      </c>
      <c r="D130" s="17"/>
    </row>
    <row r="131" spans="1:4" hidden="1" x14ac:dyDescent="0.3">
      <c r="A131" s="14"/>
      <c r="B131" s="20"/>
      <c r="C131" s="30"/>
      <c r="D131" s="17"/>
    </row>
    <row r="132" spans="1:4" hidden="1" x14ac:dyDescent="0.3">
      <c r="A132" s="14"/>
      <c r="B132" s="20"/>
      <c r="C132" s="30"/>
      <c r="D132" s="17"/>
    </row>
    <row r="133" spans="1:4" hidden="1" x14ac:dyDescent="0.3">
      <c r="A133" s="14"/>
      <c r="B133" s="20"/>
      <c r="C133" s="30"/>
      <c r="D133" s="17"/>
    </row>
    <row r="134" spans="1:4" hidden="1" x14ac:dyDescent="0.3">
      <c r="A134" s="14"/>
      <c r="B134" s="20"/>
      <c r="C134" s="30"/>
      <c r="D134" s="17"/>
    </row>
    <row r="135" spans="1:4" hidden="1" x14ac:dyDescent="0.3">
      <c r="A135" s="14"/>
      <c r="B135" s="20"/>
      <c r="C135" s="30"/>
      <c r="D135" s="17"/>
    </row>
    <row r="136" spans="1:4" ht="19.5" hidden="1" customHeight="1" x14ac:dyDescent="0.3">
      <c r="A136" s="14"/>
      <c r="B136" s="20"/>
      <c r="C136" s="17"/>
      <c r="D136" s="17"/>
    </row>
    <row r="137" spans="1:4" hidden="1" x14ac:dyDescent="0.3">
      <c r="A137" s="14"/>
      <c r="B137" s="19"/>
      <c r="C137" s="17"/>
      <c r="D137" s="17"/>
    </row>
    <row r="138" spans="1:4" hidden="1" x14ac:dyDescent="0.3">
      <c r="A138" s="14"/>
      <c r="B138" s="20"/>
      <c r="C138" s="17"/>
      <c r="D138" s="17"/>
    </row>
    <row r="139" spans="1:4" hidden="1" x14ac:dyDescent="0.3">
      <c r="A139" s="14"/>
      <c r="B139" s="20"/>
      <c r="C139" s="17"/>
      <c r="D139" s="17"/>
    </row>
    <row r="140" spans="1:4" hidden="1" x14ac:dyDescent="0.3">
      <c r="A140" s="14"/>
      <c r="B140" s="19"/>
      <c r="C140" s="17"/>
      <c r="D140" s="17"/>
    </row>
    <row r="141" spans="1:4" hidden="1" x14ac:dyDescent="0.3">
      <c r="A141" s="14"/>
      <c r="B141" s="19"/>
      <c r="C141" s="17"/>
      <c r="D141" s="17"/>
    </row>
    <row r="142" spans="1:4" hidden="1" x14ac:dyDescent="0.3">
      <c r="A142" s="14"/>
      <c r="B142" s="19"/>
      <c r="C142" s="17"/>
      <c r="D142" s="17"/>
    </row>
    <row r="143" spans="1:4" hidden="1" outlineLevel="1" x14ac:dyDescent="0.3">
      <c r="D143" s="4" t="b">
        <f>D87=D88</f>
        <v>1</v>
      </c>
    </row>
    <row r="144" spans="1:4" hidden="1" collapsed="1" x14ac:dyDescent="0.3"/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99:C99"/>
    <mergeCell ref="B110:C110"/>
    <mergeCell ref="B111:C111"/>
    <mergeCell ref="B112:C112"/>
    <mergeCell ref="B113:C113"/>
    <mergeCell ref="B114:C114"/>
    <mergeCell ref="B55:C55"/>
    <mergeCell ref="B87:C87"/>
    <mergeCell ref="B89:C89"/>
    <mergeCell ref="B90:C90"/>
    <mergeCell ref="B91:C91"/>
    <mergeCell ref="B98:C98"/>
    <mergeCell ref="B16:C16"/>
    <mergeCell ref="B17:C17"/>
    <mergeCell ref="B30:C30"/>
    <mergeCell ref="B31:C31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Ц.Б.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2024-02-14T07:43:38Z</dcterms:created>
  <dcterms:modified xsi:type="dcterms:W3CDTF">2024-02-14T07:43:40Z</dcterms:modified>
</cp:coreProperties>
</file>