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03B83FC4-FA7E-442A-9BCF-5EC1B8DA0D90}" xr6:coauthVersionLast="36" xr6:coauthVersionMax="36" xr10:uidLastSave="{00000000-0000-0000-0000-000000000000}"/>
  <bookViews>
    <workbookView xWindow="0" yWindow="0" windowWidth="28800" windowHeight="11325" xr2:uid="{5C916394-42F9-43F8-A92A-E3BF4D495E25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J21" i="3" s="1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I20" i="3"/>
  <c r="H20" i="3"/>
  <c r="E20" i="3" s="1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I19" i="3"/>
  <c r="F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K18" i="3"/>
  <c r="I18" i="3"/>
  <c r="H18" i="3"/>
  <c r="J18" i="3" s="1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E16" i="3"/>
  <c r="G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I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J9" i="3" s="1"/>
  <c r="C117" i="2"/>
  <c r="C115" i="2"/>
  <c r="C113" i="2"/>
  <c r="C112" i="2" s="1"/>
  <c r="E112" i="2" s="1"/>
  <c r="D106" i="2"/>
  <c r="D71" i="2" s="1"/>
  <c r="C97" i="2"/>
  <c r="E97" i="2" s="1"/>
  <c r="C86" i="2"/>
  <c r="E86" i="2" s="1"/>
  <c r="C76" i="2"/>
  <c r="E76" i="2" s="1"/>
  <c r="C54" i="2"/>
  <c r="E54" i="2" s="1"/>
  <c r="C48" i="2"/>
  <c r="E48" i="2" s="1"/>
  <c r="C41" i="2"/>
  <c r="E41" i="2" s="1"/>
  <c r="C35" i="2"/>
  <c r="E35" i="2" s="1"/>
  <c r="D33" i="2"/>
  <c r="C24" i="2"/>
  <c r="C22" i="2" s="1"/>
  <c r="E22" i="2" s="1"/>
  <c r="C23" i="2"/>
  <c r="C9" i="2"/>
  <c r="C8" i="2" s="1"/>
  <c r="E8" i="2" s="1"/>
  <c r="D6" i="2"/>
  <c r="D4" i="2"/>
  <c r="D67" i="2" s="1"/>
  <c r="E4" i="2" l="1"/>
  <c r="E5" i="2"/>
  <c r="S27" i="3"/>
  <c r="AQ27" i="3"/>
  <c r="J10" i="3"/>
  <c r="J13" i="3"/>
  <c r="AE27" i="3"/>
  <c r="BC27" i="3"/>
  <c r="J23" i="3"/>
  <c r="J24" i="3"/>
  <c r="V27" i="3"/>
  <c r="AT27" i="3"/>
  <c r="J12" i="3"/>
  <c r="Y27" i="3"/>
  <c r="AW27" i="3"/>
  <c r="M13" i="3"/>
  <c r="G20" i="3"/>
  <c r="I27" i="3"/>
  <c r="AH27" i="3"/>
  <c r="BF27" i="3"/>
  <c r="G22" i="3"/>
  <c r="AK27" i="3"/>
  <c r="K27" i="3"/>
  <c r="F13" i="3"/>
  <c r="E9" i="3"/>
  <c r="P27" i="3"/>
  <c r="AB27" i="3"/>
  <c r="AN27" i="3"/>
  <c r="AZ27" i="3"/>
  <c r="G12" i="3"/>
  <c r="J14" i="3"/>
  <c r="J15" i="3"/>
  <c r="J22" i="3"/>
  <c r="G26" i="3"/>
  <c r="G24" i="3"/>
  <c r="J25" i="3"/>
  <c r="G14" i="3"/>
  <c r="F9" i="3"/>
  <c r="E13" i="3"/>
  <c r="G13" i="3" s="1"/>
  <c r="H17" i="3"/>
  <c r="E18" i="3"/>
  <c r="G18" i="3" s="1"/>
  <c r="E21" i="3"/>
  <c r="G21" i="3" s="1"/>
  <c r="E23" i="3"/>
  <c r="G23" i="3" s="1"/>
  <c r="E25" i="3"/>
  <c r="G25" i="3" s="1"/>
  <c r="F10" i="3"/>
  <c r="G10" i="3" s="1"/>
  <c r="H11" i="3"/>
  <c r="H27" i="3" s="1"/>
  <c r="M11" i="3"/>
  <c r="F15" i="3"/>
  <c r="G15" i="3" s="1"/>
  <c r="H19" i="3"/>
  <c r="M19" i="3"/>
  <c r="D128" i="2"/>
  <c r="E71" i="2"/>
  <c r="E72" i="2"/>
  <c r="M27" i="3" l="1"/>
  <c r="J17" i="3"/>
  <c r="E17" i="3"/>
  <c r="G17" i="3" s="1"/>
  <c r="J11" i="3"/>
  <c r="E11" i="3"/>
  <c r="F27" i="3"/>
  <c r="J19" i="3"/>
  <c r="E19" i="3"/>
  <c r="G9" i="3"/>
  <c r="G19" i="3" l="1"/>
  <c r="G11" i="3"/>
  <c r="G27" i="3" s="1"/>
  <c r="E27" i="3"/>
  <c r="J27" i="3"/>
</calcChain>
</file>

<file path=xl/sharedStrings.xml><?xml version="1.0" encoding="utf-8"?>
<sst xmlns="http://schemas.openxmlformats.org/spreadsheetml/2006/main" count="156" uniqueCount="101">
  <si>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</si>
  <si>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</si>
  <si>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</si>
  <si>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</si>
  <si>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</si>
  <si>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</si>
  <si>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</si>
  <si>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</si>
  <si>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</si>
  <si>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</si>
  <si>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01,03,05,06.2024</t>
  </si>
  <si>
    <t>буд.мат / 05.2024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</si>
  <si>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</si>
  <si>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</si>
  <si>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</si>
  <si>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</si>
  <si>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</si>
  <si>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дизпаливо / 01.2024</t>
  </si>
  <si>
    <t>бензин А-95 / 04.2024</t>
  </si>
  <si>
    <t>мастило / 05.2024</t>
  </si>
  <si>
    <t>бензин А-95 / 06.2024</t>
  </si>
  <si>
    <t>Запчастини</t>
  </si>
  <si>
    <t>втулки до автобуса / 04.2024</t>
  </si>
  <si>
    <t>до бензокоси / 05.2024</t>
  </si>
  <si>
    <t>Ін.матеріали</t>
  </si>
  <si>
    <t>інвентар / 01.2024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</si>
  <si>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</si>
  <si>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</si>
  <si>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</si>
  <si>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</si>
  <si>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</si>
  <si>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</si>
  <si>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</si>
  <si>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</si>
  <si>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</si>
  <si>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</si>
  <si>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</si>
  <si>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потгоч.рем. Оргтехніки (ноутбук) / 01.2024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</si>
  <si>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</si>
  <si>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</si>
  <si>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</si>
  <si>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</si>
  <si>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</si>
  <si>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</si>
  <si>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</si>
  <si>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</si>
  <si>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</si>
  <si>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</si>
  <si>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</si>
  <si>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</si>
  <si>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</si>
  <si>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</si>
  <si>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</si>
  <si>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техогляд авто / 02.2024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</si>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</sst>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4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9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8" fillId="0" borderId="0" xfId="1" applyFont="1" applyAlignment="1">
      <alignment horizontal="center"/>
    </xf>
  </cellXfs>
  <cellStyles count="2">
    <cellStyle name="Обычный" xfId="0" builtinId="0"/>
    <cellStyle name="Обычный 2" xfId="1" xr:uid="{937419CA-D818-46D1-8033-63A0C9FA1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A586-6F01-43B8-9DFB-8EDB3743D8AF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customWidth="1"/>
    <col min="27" max="28" width="21.140625" style="146" customWidth="1"/>
    <col min="29" max="29" width="21.5703125" style="100" customWidth="1"/>
    <col min="30" max="31" width="21.140625" style="146" customWidth="1"/>
    <col min="32" max="32" width="18.140625" style="100" hidden="1" customWidth="1"/>
    <col min="33" max="34" width="17.85546875" style="146" hidden="1" customWidth="1"/>
    <col min="35" max="35" width="20.5703125" style="146" customWidth="1"/>
    <col min="36" max="37" width="22.7109375" style="146" customWidth="1"/>
    <col min="38" max="38" width="21.140625" style="100" hidden="1" customWidth="1"/>
    <col min="39" max="40" width="20.85546875" style="146" hidden="1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56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57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58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59</v>
      </c>
      <c r="B6" s="51" t="s">
        <v>60</v>
      </c>
      <c r="C6" s="52" t="s">
        <v>61</v>
      </c>
      <c r="D6" s="53"/>
      <c r="E6" s="54" t="s">
        <v>62</v>
      </c>
      <c r="F6" s="55"/>
      <c r="G6" s="56"/>
      <c r="H6" s="54" t="s">
        <v>63</v>
      </c>
      <c r="I6" s="55"/>
      <c r="J6" s="56"/>
      <c r="K6" s="57" t="s">
        <v>64</v>
      </c>
      <c r="L6" s="58"/>
      <c r="M6" s="59"/>
      <c r="N6" s="57" t="s">
        <v>65</v>
      </c>
      <c r="O6" s="58"/>
      <c r="P6" s="59"/>
      <c r="Q6" s="57" t="s">
        <v>66</v>
      </c>
      <c r="R6" s="58"/>
      <c r="S6" s="59"/>
      <c r="T6" s="57" t="s">
        <v>67</v>
      </c>
      <c r="U6" s="58"/>
      <c r="V6" s="59"/>
      <c r="W6" s="57" t="s">
        <v>68</v>
      </c>
      <c r="X6" s="58"/>
      <c r="Y6" s="59"/>
      <c r="Z6" s="57" t="s">
        <v>69</v>
      </c>
      <c r="AA6" s="58"/>
      <c r="AB6" s="59"/>
      <c r="AC6" s="57" t="s">
        <v>70</v>
      </c>
      <c r="AD6" s="58"/>
      <c r="AE6" s="59"/>
      <c r="AF6" s="57" t="s">
        <v>71</v>
      </c>
      <c r="AG6" s="58"/>
      <c r="AH6" s="59"/>
      <c r="AI6" s="58" t="s">
        <v>72</v>
      </c>
      <c r="AJ6" s="58"/>
      <c r="AK6" s="59"/>
      <c r="AL6" s="57" t="s">
        <v>73</v>
      </c>
      <c r="AM6" s="58"/>
      <c r="AN6" s="59"/>
      <c r="AO6" s="57" t="s">
        <v>74</v>
      </c>
      <c r="AP6" s="58"/>
      <c r="AQ6" s="59"/>
      <c r="AR6" s="57" t="s">
        <v>75</v>
      </c>
      <c r="AS6" s="58"/>
      <c r="AT6" s="59"/>
      <c r="AU6" s="57" t="s">
        <v>76</v>
      </c>
      <c r="AV6" s="58"/>
      <c r="AW6" s="59"/>
      <c r="AX6" s="57" t="s">
        <v>77</v>
      </c>
      <c r="AY6" s="58"/>
      <c r="AZ6" s="59"/>
      <c r="BA6" s="60" t="s">
        <v>78</v>
      </c>
      <c r="BB6" s="61"/>
      <c r="BC6" s="62"/>
      <c r="BD6" s="60" t="s">
        <v>79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80</v>
      </c>
      <c r="F7" s="68" t="s">
        <v>81</v>
      </c>
      <c r="G7" s="69" t="s">
        <v>82</v>
      </c>
      <c r="H7" s="67" t="s">
        <v>80</v>
      </c>
      <c r="I7" s="68" t="s">
        <v>81</v>
      </c>
      <c r="J7" s="69" t="s">
        <v>82</v>
      </c>
      <c r="K7" s="70" t="s">
        <v>80</v>
      </c>
      <c r="L7" s="71" t="s">
        <v>81</v>
      </c>
      <c r="M7" s="72" t="s">
        <v>82</v>
      </c>
      <c r="N7" s="70" t="s">
        <v>80</v>
      </c>
      <c r="O7" s="71" t="s">
        <v>81</v>
      </c>
      <c r="P7" s="72" t="s">
        <v>82</v>
      </c>
      <c r="Q7" s="70" t="s">
        <v>80</v>
      </c>
      <c r="R7" s="71" t="s">
        <v>81</v>
      </c>
      <c r="S7" s="72" t="s">
        <v>82</v>
      </c>
      <c r="T7" s="70" t="s">
        <v>80</v>
      </c>
      <c r="U7" s="71" t="s">
        <v>81</v>
      </c>
      <c r="V7" s="72" t="s">
        <v>82</v>
      </c>
      <c r="W7" s="70" t="s">
        <v>80</v>
      </c>
      <c r="X7" s="71" t="s">
        <v>81</v>
      </c>
      <c r="Y7" s="72" t="s">
        <v>82</v>
      </c>
      <c r="Z7" s="70" t="s">
        <v>80</v>
      </c>
      <c r="AA7" s="71" t="s">
        <v>81</v>
      </c>
      <c r="AB7" s="72" t="s">
        <v>82</v>
      </c>
      <c r="AC7" s="70" t="s">
        <v>80</v>
      </c>
      <c r="AD7" s="71" t="s">
        <v>81</v>
      </c>
      <c r="AE7" s="72" t="s">
        <v>82</v>
      </c>
      <c r="AF7" s="70" t="s">
        <v>80</v>
      </c>
      <c r="AG7" s="71" t="s">
        <v>81</v>
      </c>
      <c r="AH7" s="72" t="s">
        <v>82</v>
      </c>
      <c r="AI7" s="70" t="s">
        <v>80</v>
      </c>
      <c r="AJ7" s="71" t="s">
        <v>81</v>
      </c>
      <c r="AK7" s="72" t="s">
        <v>82</v>
      </c>
      <c r="AL7" s="70" t="s">
        <v>80</v>
      </c>
      <c r="AM7" s="71" t="s">
        <v>81</v>
      </c>
      <c r="AN7" s="72" t="s">
        <v>82</v>
      </c>
      <c r="AO7" s="70" t="s">
        <v>80</v>
      </c>
      <c r="AP7" s="71" t="s">
        <v>81</v>
      </c>
      <c r="AQ7" s="72" t="s">
        <v>82</v>
      </c>
      <c r="AR7" s="70" t="s">
        <v>80</v>
      </c>
      <c r="AS7" s="71" t="s">
        <v>81</v>
      </c>
      <c r="AT7" s="72" t="s">
        <v>82</v>
      </c>
      <c r="AU7" s="70" t="s">
        <v>80</v>
      </c>
      <c r="AV7" s="71" t="s">
        <v>81</v>
      </c>
      <c r="AW7" s="72" t="s">
        <v>82</v>
      </c>
      <c r="AX7" s="70" t="s">
        <v>80</v>
      </c>
      <c r="AY7" s="71" t="s">
        <v>81</v>
      </c>
      <c r="AZ7" s="72" t="s">
        <v>82</v>
      </c>
      <c r="BA7" s="70" t="s">
        <v>80</v>
      </c>
      <c r="BB7" s="71" t="s">
        <v>81</v>
      </c>
      <c r="BC7" s="72" t="s">
        <v>82</v>
      </c>
      <c r="BD7" s="70" t="s">
        <v>80</v>
      </c>
      <c r="BE7" s="71" t="s">
        <v>81</v>
      </c>
      <c r="BF7" s="72" t="s">
        <v>82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100</v>
      </c>
      <c r="B9" s="139">
        <v>2111</v>
      </c>
      <c r="C9" s="88" t="s">
        <v>83</v>
      </c>
      <c r="D9" s="140"/>
      <c r="E9" s="89">
        <f>H9+AF9+AI9+AL9+AO9+AR9+AU9+AX9+BA9+BD9</f>
        <v>6437650</v>
      </c>
      <c r="F9" s="90">
        <f>I9+AG9+AJ9+AM9+AP9+AS9+AV9+AY9+BB9+BE9</f>
        <v>3620705.879999999</v>
      </c>
      <c r="G9" s="141">
        <f>E9-F9</f>
        <v>2816944.120000001</v>
      </c>
      <c r="H9" s="92">
        <f>K9+N9+Q9+T9+W9+Z9+AC9</f>
        <v>6437650</v>
      </c>
      <c r="I9" s="93">
        <f>L9+O9+R9+U9+X9+AA9+AD9</f>
        <v>3620705.879999999</v>
      </c>
      <c r="J9" s="94">
        <f>H9-I9</f>
        <v>2816944.120000001</v>
      </c>
      <c r="K9" s="95">
        <v>1851880</v>
      </c>
      <c r="L9" s="96">
        <v>774417.8899999999</v>
      </c>
      <c r="M9" s="97">
        <f>K9-L9</f>
        <v>1077462.1100000001</v>
      </c>
      <c r="N9" s="95">
        <v>4566600</v>
      </c>
      <c r="O9" s="96">
        <v>2833643.0699999994</v>
      </c>
      <c r="P9" s="97">
        <f>N9-O9</f>
        <v>1732956.9300000006</v>
      </c>
      <c r="Q9" s="95">
        <v>0</v>
      </c>
      <c r="R9" s="96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19170</v>
      </c>
      <c r="AA9" s="96">
        <v>12644.92</v>
      </c>
      <c r="AB9" s="97">
        <f>Z9-AA9</f>
        <v>6525.08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96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84</v>
      </c>
      <c r="D10" s="142"/>
      <c r="E10" s="104">
        <f t="shared" ref="E10:F26" si="0">H10+AF10+AI10+AL10+AO10+AR10+AU10+AX10+BA10+BD10</f>
        <v>1412517.83</v>
      </c>
      <c r="F10" s="105">
        <f t="shared" si="0"/>
        <v>768814.71</v>
      </c>
      <c r="G10" s="141">
        <f>E10-F10</f>
        <v>643703.12000000011</v>
      </c>
      <c r="H10" s="106">
        <f t="shared" ref="H10:I26" si="1">K10+N10+Q10+T10+W10+Z10+AC10</f>
        <v>1412517.83</v>
      </c>
      <c r="I10" s="107">
        <f t="shared" si="1"/>
        <v>768814.71</v>
      </c>
      <c r="J10" s="94">
        <f>H10-I10</f>
        <v>643703.12000000011</v>
      </c>
      <c r="K10" s="108">
        <v>403700</v>
      </c>
      <c r="L10" s="109">
        <v>151723.48000000001</v>
      </c>
      <c r="M10" s="97">
        <f>K10-L10</f>
        <v>251976.52</v>
      </c>
      <c r="N10" s="108">
        <v>1004600</v>
      </c>
      <c r="O10" s="109">
        <v>614309.35</v>
      </c>
      <c r="P10" s="97">
        <f>N10-O10</f>
        <v>390290.65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4217</v>
      </c>
      <c r="AA10" s="109">
        <v>2781.05</v>
      </c>
      <c r="AB10" s="97">
        <f>Z10-AA10</f>
        <v>1435.9499999999998</v>
      </c>
      <c r="AC10" s="108">
        <v>0.83</v>
      </c>
      <c r="AD10" s="109">
        <v>0.83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323977.03999999998</v>
      </c>
      <c r="F11" s="105">
        <f t="shared" si="0"/>
        <v>314470.44</v>
      </c>
      <c r="G11" s="141">
        <f t="shared" ref="G11:G26" si="2">E11-F11</f>
        <v>9506.5999999999767</v>
      </c>
      <c r="H11" s="106">
        <f t="shared" si="1"/>
        <v>307430</v>
      </c>
      <c r="I11" s="107">
        <f t="shared" si="1"/>
        <v>297923.40000000002</v>
      </c>
      <c r="J11" s="94">
        <f t="shared" ref="J11:J26" si="3">H11-I11</f>
        <v>9506.5999999999767</v>
      </c>
      <c r="K11" s="108">
        <f>310000-570-2000</f>
        <v>307430</v>
      </c>
      <c r="L11" s="109">
        <v>297923.40000000002</v>
      </c>
      <c r="M11" s="97">
        <f t="shared" ref="M11:M26" si="4">K11-L11</f>
        <v>9506.5999999999767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16547.04</v>
      </c>
      <c r="AJ11" s="109">
        <v>16547.04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85</v>
      </c>
      <c r="D12" s="113"/>
      <c r="E12" s="104">
        <f t="shared" si="0"/>
        <v>2500</v>
      </c>
      <c r="F12" s="105">
        <f t="shared" si="0"/>
        <v>0</v>
      </c>
      <c r="G12" s="91">
        <f t="shared" si="2"/>
        <v>2500</v>
      </c>
      <c r="H12" s="106">
        <f t="shared" si="1"/>
        <v>2500</v>
      </c>
      <c r="I12" s="107">
        <f t="shared" si="1"/>
        <v>0</v>
      </c>
      <c r="J12" s="94">
        <f t="shared" si="3"/>
        <v>2500</v>
      </c>
      <c r="K12" s="108">
        <v>2500</v>
      </c>
      <c r="L12" s="114">
        <v>0</v>
      </c>
      <c r="M12" s="97">
        <f t="shared" si="4"/>
        <v>2500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86</v>
      </c>
      <c r="D13" s="142"/>
      <c r="E13" s="104">
        <f t="shared" si="0"/>
        <v>313360</v>
      </c>
      <c r="F13" s="105">
        <f t="shared" si="0"/>
        <v>182880</v>
      </c>
      <c r="G13" s="141">
        <f t="shared" si="2"/>
        <v>130480</v>
      </c>
      <c r="H13" s="106">
        <f t="shared" si="1"/>
        <v>313360</v>
      </c>
      <c r="I13" s="107">
        <f t="shared" si="1"/>
        <v>182880</v>
      </c>
      <c r="J13" s="94">
        <f t="shared" si="3"/>
        <v>130480</v>
      </c>
      <c r="K13" s="108">
        <f>190400+122960</f>
        <v>313360</v>
      </c>
      <c r="L13" s="109">
        <v>182880</v>
      </c>
      <c r="M13" s="97">
        <f t="shared" si="4"/>
        <v>130480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27</v>
      </c>
      <c r="D14" s="142"/>
      <c r="E14" s="104">
        <f t="shared" si="0"/>
        <v>74400</v>
      </c>
      <c r="F14" s="105">
        <f t="shared" si="0"/>
        <v>26138.080000000002</v>
      </c>
      <c r="G14" s="141">
        <f t="shared" si="2"/>
        <v>48261.919999999998</v>
      </c>
      <c r="H14" s="106">
        <f t="shared" si="1"/>
        <v>74400</v>
      </c>
      <c r="I14" s="107">
        <f t="shared" si="1"/>
        <v>26138.080000000002</v>
      </c>
      <c r="J14" s="94">
        <f t="shared" si="3"/>
        <v>48261.919999999998</v>
      </c>
      <c r="K14" s="108">
        <v>74400</v>
      </c>
      <c r="L14" s="109">
        <v>26138.080000000002</v>
      </c>
      <c r="M14" s="97">
        <f t="shared" si="4"/>
        <v>48261.919999999998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87</v>
      </c>
      <c r="D15" s="142"/>
      <c r="E15" s="104">
        <f t="shared" si="0"/>
        <v>25000</v>
      </c>
      <c r="F15" s="105">
        <f t="shared" si="0"/>
        <v>7625.1</v>
      </c>
      <c r="G15" s="141">
        <f t="shared" si="2"/>
        <v>17374.900000000001</v>
      </c>
      <c r="H15" s="106">
        <f t="shared" si="1"/>
        <v>25000</v>
      </c>
      <c r="I15" s="107">
        <f t="shared" si="1"/>
        <v>7625.1</v>
      </c>
      <c r="J15" s="94">
        <f t="shared" si="3"/>
        <v>17374.900000000001</v>
      </c>
      <c r="K15" s="108">
        <v>25000</v>
      </c>
      <c r="L15" s="109">
        <v>7625.1</v>
      </c>
      <c r="M15" s="97">
        <f t="shared" si="4"/>
        <v>17374.900000000001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88</v>
      </c>
      <c r="D16" s="142"/>
      <c r="E16" s="104">
        <f t="shared" si="0"/>
        <v>0</v>
      </c>
      <c r="F16" s="105">
        <f t="shared" si="0"/>
        <v>0</v>
      </c>
      <c r="G16" s="141">
        <f t="shared" si="2"/>
        <v>0</v>
      </c>
      <c r="H16" s="106">
        <f t="shared" si="1"/>
        <v>0</v>
      </c>
      <c r="I16" s="107">
        <f t="shared" si="1"/>
        <v>0</v>
      </c>
      <c r="J16" s="94">
        <f t="shared" si="3"/>
        <v>0</v>
      </c>
      <c r="K16" s="108">
        <v>0</v>
      </c>
      <c r="L16" s="109">
        <v>0</v>
      </c>
      <c r="M16" s="97">
        <f t="shared" si="4"/>
        <v>0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89</v>
      </c>
      <c r="D17" s="142"/>
      <c r="E17" s="104">
        <f t="shared" si="0"/>
        <v>11000</v>
      </c>
      <c r="F17" s="105">
        <f t="shared" si="0"/>
        <v>6066.44</v>
      </c>
      <c r="G17" s="141">
        <f t="shared" si="2"/>
        <v>4933.5600000000004</v>
      </c>
      <c r="H17" s="106">
        <f t="shared" si="1"/>
        <v>11000</v>
      </c>
      <c r="I17" s="107">
        <f t="shared" si="1"/>
        <v>6066.44</v>
      </c>
      <c r="J17" s="94">
        <f t="shared" si="3"/>
        <v>4933.5600000000004</v>
      </c>
      <c r="K17" s="108">
        <f>7800+3200</f>
        <v>11000</v>
      </c>
      <c r="L17" s="109">
        <v>6066.44</v>
      </c>
      <c r="M17" s="97">
        <f t="shared" si="4"/>
        <v>4933.5600000000004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90</v>
      </c>
      <c r="D18" s="142"/>
      <c r="E18" s="104">
        <f t="shared" si="0"/>
        <v>86700</v>
      </c>
      <c r="F18" s="105">
        <f t="shared" si="0"/>
        <v>25045.52</v>
      </c>
      <c r="G18" s="141">
        <f t="shared" si="2"/>
        <v>61654.479999999996</v>
      </c>
      <c r="H18" s="106">
        <f t="shared" si="1"/>
        <v>86700</v>
      </c>
      <c r="I18" s="107">
        <f t="shared" si="1"/>
        <v>25045.52</v>
      </c>
      <c r="J18" s="94">
        <f t="shared" si="3"/>
        <v>61654.479999999996</v>
      </c>
      <c r="K18" s="108">
        <f>84000+2700</f>
        <v>86700</v>
      </c>
      <c r="L18" s="109">
        <v>25045.52</v>
      </c>
      <c r="M18" s="97">
        <f t="shared" si="4"/>
        <v>61654.479999999996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91</v>
      </c>
      <c r="D19" s="142"/>
      <c r="E19" s="104">
        <f t="shared" si="0"/>
        <v>265900</v>
      </c>
      <c r="F19" s="105">
        <f t="shared" si="0"/>
        <v>123930.91999999998</v>
      </c>
      <c r="G19" s="141">
        <f t="shared" si="2"/>
        <v>141969.08000000002</v>
      </c>
      <c r="H19" s="106">
        <f t="shared" si="1"/>
        <v>265900</v>
      </c>
      <c r="I19" s="107">
        <f t="shared" si="1"/>
        <v>123930.91999999998</v>
      </c>
      <c r="J19" s="94">
        <f t="shared" si="3"/>
        <v>141969.08000000002</v>
      </c>
      <c r="K19" s="108">
        <f>241400+24500</f>
        <v>265900</v>
      </c>
      <c r="L19" s="109">
        <v>123930.91999999998</v>
      </c>
      <c r="M19" s="97">
        <f t="shared" si="4"/>
        <v>141969.08000000002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92</v>
      </c>
      <c r="D20" s="142"/>
      <c r="E20" s="104">
        <f t="shared" si="0"/>
        <v>2000</v>
      </c>
      <c r="F20" s="105">
        <f t="shared" si="0"/>
        <v>697.2</v>
      </c>
      <c r="G20" s="141">
        <f t="shared" si="2"/>
        <v>1302.8</v>
      </c>
      <c r="H20" s="106">
        <f t="shared" si="1"/>
        <v>2000</v>
      </c>
      <c r="I20" s="107">
        <f t="shared" si="1"/>
        <v>697.2</v>
      </c>
      <c r="J20" s="94">
        <f t="shared" si="3"/>
        <v>1302.8</v>
      </c>
      <c r="K20" s="108">
        <v>2000</v>
      </c>
      <c r="L20" s="109">
        <v>697.2</v>
      </c>
      <c r="M20" s="97">
        <f t="shared" si="4"/>
        <v>1302.8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93</v>
      </c>
      <c r="D21" s="142"/>
      <c r="E21" s="104">
        <f t="shared" si="0"/>
        <v>5269</v>
      </c>
      <c r="F21" s="105">
        <f t="shared" si="0"/>
        <v>5268.8</v>
      </c>
      <c r="G21" s="141">
        <f t="shared" si="2"/>
        <v>0.1999999999998181</v>
      </c>
      <c r="H21" s="106">
        <f t="shared" si="1"/>
        <v>5269</v>
      </c>
      <c r="I21" s="107">
        <f t="shared" si="1"/>
        <v>5268.8</v>
      </c>
      <c r="J21" s="94">
        <f t="shared" si="3"/>
        <v>0.1999999999998181</v>
      </c>
      <c r="K21" s="108">
        <v>5269</v>
      </c>
      <c r="L21" s="109">
        <v>5268.8</v>
      </c>
      <c r="M21" s="97">
        <f t="shared" si="4"/>
        <v>0.1999999999998181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94</v>
      </c>
      <c r="D22" s="142"/>
      <c r="E22" s="104">
        <f t="shared" si="0"/>
        <v>6300</v>
      </c>
      <c r="F22" s="105">
        <f t="shared" si="0"/>
        <v>5000</v>
      </c>
      <c r="G22" s="141">
        <f t="shared" si="2"/>
        <v>1300</v>
      </c>
      <c r="H22" s="106">
        <f t="shared" si="1"/>
        <v>6300</v>
      </c>
      <c r="I22" s="107">
        <f t="shared" si="1"/>
        <v>5000</v>
      </c>
      <c r="J22" s="94">
        <f t="shared" si="3"/>
        <v>1300</v>
      </c>
      <c r="K22" s="108">
        <v>6300</v>
      </c>
      <c r="L22" s="109">
        <v>5000</v>
      </c>
      <c r="M22" s="97">
        <f t="shared" si="4"/>
        <v>1300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95</v>
      </c>
      <c r="D23" s="142"/>
      <c r="E23" s="104">
        <f t="shared" si="0"/>
        <v>0</v>
      </c>
      <c r="F23" s="105">
        <f t="shared" si="0"/>
        <v>0</v>
      </c>
      <c r="G23" s="141">
        <f t="shared" si="2"/>
        <v>0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96</v>
      </c>
      <c r="D24" s="142"/>
      <c r="E24" s="104">
        <f t="shared" si="0"/>
        <v>20880</v>
      </c>
      <c r="F24" s="105">
        <f t="shared" si="0"/>
        <v>20880</v>
      </c>
      <c r="G24" s="141">
        <f t="shared" si="2"/>
        <v>0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20880</v>
      </c>
      <c r="AJ24" s="109">
        <v>20880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/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97</v>
      </c>
      <c r="D25" s="142"/>
      <c r="E25" s="104">
        <f t="shared" si="0"/>
        <v>0</v>
      </c>
      <c r="F25" s="105">
        <f t="shared" si="0"/>
        <v>0</v>
      </c>
      <c r="G25" s="141">
        <f t="shared" si="2"/>
        <v>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/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98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99</v>
      </c>
      <c r="B27" s="128"/>
      <c r="C27" s="128"/>
      <c r="D27" s="144"/>
      <c r="E27" s="129">
        <f t="shared" ref="E27:BB27" si="20">SUM(E9:E26)</f>
        <v>8987453.870000001</v>
      </c>
      <c r="F27" s="130">
        <f t="shared" si="20"/>
        <v>5107523.0899999989</v>
      </c>
      <c r="G27" s="131">
        <f t="shared" si="20"/>
        <v>3879930.7800000012</v>
      </c>
      <c r="H27" s="132">
        <f t="shared" si="20"/>
        <v>8950026.8300000001</v>
      </c>
      <c r="I27" s="133">
        <f t="shared" si="20"/>
        <v>5070096.0499999989</v>
      </c>
      <c r="J27" s="134">
        <f t="shared" si="20"/>
        <v>3879930.7800000012</v>
      </c>
      <c r="K27" s="132">
        <f t="shared" ref="K27:AB27" si="21">SUM(K9:K26)</f>
        <v>3355439</v>
      </c>
      <c r="L27" s="136">
        <f t="shared" si="21"/>
        <v>1606716.83</v>
      </c>
      <c r="M27" s="137">
        <f t="shared" si="21"/>
        <v>1748722.17</v>
      </c>
      <c r="N27" s="132">
        <f t="shared" si="21"/>
        <v>5571200</v>
      </c>
      <c r="O27" s="136">
        <f t="shared" si="21"/>
        <v>3447952.4199999995</v>
      </c>
      <c r="P27" s="137">
        <f t="shared" si="21"/>
        <v>2123247.5800000005</v>
      </c>
      <c r="Q27" s="132">
        <f t="shared" si="21"/>
        <v>0</v>
      </c>
      <c r="R27" s="136">
        <f t="shared" si="21"/>
        <v>0</v>
      </c>
      <c r="S27" s="137">
        <f t="shared" si="21"/>
        <v>0</v>
      </c>
      <c r="T27" s="145">
        <f t="shared" si="21"/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23387</v>
      </c>
      <c r="AA27" s="136">
        <f t="shared" si="21"/>
        <v>15425.970000000001</v>
      </c>
      <c r="AB27" s="137">
        <f t="shared" si="21"/>
        <v>7961.03</v>
      </c>
      <c r="AC27" s="132">
        <f t="shared" si="20"/>
        <v>0.83</v>
      </c>
      <c r="AD27" s="136">
        <f t="shared" si="20"/>
        <v>0.83</v>
      </c>
      <c r="AE27" s="137">
        <f t="shared" si="20"/>
        <v>0</v>
      </c>
      <c r="AF27" s="132">
        <f t="shared" si="20"/>
        <v>0</v>
      </c>
      <c r="AG27" s="136">
        <f t="shared" si="20"/>
        <v>0</v>
      </c>
      <c r="AH27" s="137">
        <f t="shared" si="20"/>
        <v>0</v>
      </c>
      <c r="AI27" s="135">
        <f t="shared" si="20"/>
        <v>37427.040000000001</v>
      </c>
      <c r="AJ27" s="136">
        <f t="shared" si="20"/>
        <v>37427.040000000001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2">
        <f t="shared" si="20"/>
        <v>0</v>
      </c>
      <c r="AP27" s="136">
        <f t="shared" si="20"/>
        <v>0</v>
      </c>
      <c r="AQ27" s="137">
        <f t="shared" si="20"/>
        <v>0</v>
      </c>
      <c r="AR27" s="132">
        <f t="shared" si="20"/>
        <v>0</v>
      </c>
      <c r="AS27" s="136">
        <f t="shared" si="20"/>
        <v>0</v>
      </c>
      <c r="AT27" s="137">
        <f t="shared" si="20"/>
        <v>0</v>
      </c>
      <c r="AU27" s="132">
        <f t="shared" ref="AU27:AZ27" si="22">SUM(AU9:AU26)</f>
        <v>0</v>
      </c>
      <c r="AV27" s="136">
        <f t="shared" si="22"/>
        <v>0</v>
      </c>
      <c r="AW27" s="137">
        <f t="shared" si="22"/>
        <v>0</v>
      </c>
      <c r="AX27" s="132">
        <f t="shared" si="22"/>
        <v>0</v>
      </c>
      <c r="AY27" s="136">
        <f t="shared" si="22"/>
        <v>0</v>
      </c>
      <c r="AZ27" s="137">
        <f t="shared" si="22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3B44-6664-4C8E-AA24-0C1D50B6D4B7}">
  <sheetPr codeName="Лист13"/>
  <dimension ref="A1:O129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297923.40000000002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297923.40000000002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249.97+745</f>
        <v>994.97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4">
        <v>3062.36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5"/>
      <c r="B8" s="16"/>
      <c r="C8" s="17">
        <f>SUM(C9:C18)</f>
        <v>3062.36</v>
      </c>
      <c r="D8" s="18"/>
      <c r="E8" s="19">
        <f>D7-C8</f>
        <v>0</v>
      </c>
    </row>
    <row r="9" spans="1:15" ht="20.25" collapsed="1" x14ac:dyDescent="0.3">
      <c r="A9" s="11">
        <v>201</v>
      </c>
      <c r="B9" s="20" t="s">
        <v>5</v>
      </c>
      <c r="C9" s="21">
        <f>2800+87.36</f>
        <v>2887.36</v>
      </c>
      <c r="D9" s="18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20" t="s">
        <v>6</v>
      </c>
      <c r="C10" s="18">
        <v>175</v>
      </c>
      <c r="D10" s="18"/>
      <c r="E10" s="8"/>
      <c r="F10" s="8"/>
      <c r="G10" s="8"/>
      <c r="I10" s="8"/>
      <c r="J10" s="8"/>
      <c r="K10" s="8"/>
      <c r="M10" s="8"/>
      <c r="N10" s="8"/>
      <c r="O10" s="8"/>
    </row>
    <row r="11" spans="1:15" ht="20.25" hidden="1" x14ac:dyDescent="0.3">
      <c r="A11" s="11"/>
      <c r="B11" s="22"/>
      <c r="C11" s="23"/>
      <c r="D11" s="18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4"/>
      <c r="C12" s="18"/>
      <c r="D12" s="18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4"/>
      <c r="C13" s="18"/>
      <c r="D13" s="18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4"/>
      <c r="C14" s="18"/>
      <c r="D14" s="18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4"/>
      <c r="C15" s="18"/>
      <c r="D15" s="18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4"/>
      <c r="C16" s="18"/>
      <c r="D16" s="18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4"/>
      <c r="C17" s="18"/>
      <c r="D17" s="18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5"/>
      <c r="C18" s="18"/>
      <c r="D18" s="18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77724.540000000008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5"/>
      <c r="B22" s="16"/>
      <c r="C22" s="17">
        <f>SUM(C23:C32)</f>
        <v>77724.540000000008</v>
      </c>
      <c r="D22" s="18"/>
      <c r="E22" s="19">
        <f>D21-C22</f>
        <v>0</v>
      </c>
    </row>
    <row r="23" spans="1:15" collapsed="1" x14ac:dyDescent="0.3">
      <c r="A23" s="11">
        <v>503</v>
      </c>
      <c r="B23" s="24" t="s">
        <v>10</v>
      </c>
      <c r="C23" s="18">
        <f>990+430+50+669.5</f>
        <v>2139.5</v>
      </c>
      <c r="D23" s="18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4" t="s">
        <v>11</v>
      </c>
      <c r="C24" s="18">
        <f>66599.6</f>
        <v>66599.600000000006</v>
      </c>
      <c r="D24" s="18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4" t="s">
        <v>12</v>
      </c>
      <c r="C25" s="18">
        <v>6985.44</v>
      </c>
      <c r="D25" s="18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4" t="s">
        <v>13</v>
      </c>
      <c r="C26" s="18">
        <v>2000</v>
      </c>
      <c r="D26" s="18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4"/>
      <c r="C27" s="18"/>
      <c r="D27" s="18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4"/>
      <c r="C28" s="18"/>
      <c r="D28" s="18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4"/>
      <c r="C29" s="18"/>
      <c r="D29" s="18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4"/>
      <c r="C30" s="18"/>
      <c r="D30" s="18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4"/>
      <c r="C31" s="18"/>
      <c r="D31" s="18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5"/>
      <c r="C32" s="18"/>
      <c r="D32" s="18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14</v>
      </c>
      <c r="C33" s="12"/>
      <c r="D33" s="13">
        <f>1235+203.5</f>
        <v>1438.5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15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5"/>
      <c r="B35" s="16"/>
      <c r="C35" s="17">
        <f>SUM(C36:C39)</f>
        <v>0</v>
      </c>
      <c r="D35" s="18"/>
      <c r="E35" s="19">
        <f>D34-C35</f>
        <v>0</v>
      </c>
    </row>
    <row r="36" spans="1:15" hidden="1" collapsed="1" x14ac:dyDescent="0.3">
      <c r="A36" s="11"/>
      <c r="B36" s="24"/>
      <c r="C36" s="18"/>
      <c r="D36" s="18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4"/>
      <c r="C37" s="18"/>
      <c r="D37" s="18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4"/>
      <c r="C38" s="18"/>
      <c r="D38" s="18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5"/>
      <c r="C39" s="18"/>
      <c r="D39" s="18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6" t="s">
        <v>16</v>
      </c>
      <c r="C40" s="27"/>
      <c r="D40" s="13">
        <v>212814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5"/>
      <c r="B41" s="16"/>
      <c r="C41" s="17">
        <f>SUM(C42:C46)</f>
        <v>212814</v>
      </c>
      <c r="D41" s="28"/>
      <c r="E41" s="19">
        <f>D40-C41</f>
        <v>0</v>
      </c>
    </row>
    <row r="42" spans="1:15" collapsed="1" x14ac:dyDescent="0.3">
      <c r="A42" s="11">
        <v>802</v>
      </c>
      <c r="B42" s="24" t="s">
        <v>17</v>
      </c>
      <c r="C42" s="18">
        <v>210150</v>
      </c>
      <c r="D42" s="28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4" t="s">
        <v>18</v>
      </c>
      <c r="C43" s="18">
        <v>525</v>
      </c>
      <c r="D43" s="28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801</v>
      </c>
      <c r="B44" s="24" t="s">
        <v>19</v>
      </c>
      <c r="C44" s="18">
        <v>75</v>
      </c>
      <c r="D44" s="28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803</v>
      </c>
      <c r="B45" s="24" t="s">
        <v>20</v>
      </c>
      <c r="C45" s="18">
        <v>2064</v>
      </c>
      <c r="D45" s="28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5"/>
      <c r="C46" s="18"/>
      <c r="D46" s="28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>
        <v>2210.9</v>
      </c>
      <c r="B47" s="12" t="s">
        <v>21</v>
      </c>
      <c r="C47" s="12"/>
      <c r="D47" s="13">
        <v>1610.03</v>
      </c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5"/>
      <c r="B48" s="16"/>
      <c r="C48" s="17">
        <f>SUM(C49:C52)</f>
        <v>1610.03</v>
      </c>
      <c r="D48" s="18"/>
      <c r="E48" s="19">
        <f>D47-C48</f>
        <v>0</v>
      </c>
    </row>
    <row r="49" spans="1:15" collapsed="1" x14ac:dyDescent="0.3">
      <c r="A49" s="11"/>
      <c r="B49" s="24" t="s">
        <v>22</v>
      </c>
      <c r="C49" s="18">
        <v>1360.03</v>
      </c>
      <c r="D49" s="18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4" t="s">
        <v>23</v>
      </c>
      <c r="C50" s="18">
        <v>250</v>
      </c>
      <c r="D50" s="18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4"/>
      <c r="C51" s="18"/>
      <c r="D51" s="18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5"/>
      <c r="C52" s="18"/>
      <c r="D52" s="18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2211.9</v>
      </c>
      <c r="B53" s="12" t="s">
        <v>24</v>
      </c>
      <c r="C53" s="12"/>
      <c r="D53" s="13">
        <v>279</v>
      </c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5"/>
      <c r="B54" s="16"/>
      <c r="C54" s="17">
        <f>SUM(C55:C67)</f>
        <v>279</v>
      </c>
      <c r="D54" s="18"/>
      <c r="E54" s="19">
        <f>D53-C54</f>
        <v>0</v>
      </c>
    </row>
    <row r="55" spans="1:15" collapsed="1" x14ac:dyDescent="0.3">
      <c r="A55" s="11">
        <v>903</v>
      </c>
      <c r="B55" s="24" t="s">
        <v>25</v>
      </c>
      <c r="C55" s="18">
        <v>279</v>
      </c>
      <c r="D55" s="18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4"/>
      <c r="C56" s="18"/>
      <c r="D56" s="18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9"/>
      <c r="C57" s="18"/>
      <c r="D57" s="18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4"/>
      <c r="C58" s="18"/>
      <c r="D58" s="18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4"/>
      <c r="C59" s="18"/>
      <c r="D59" s="18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8"/>
      <c r="D60" s="18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4"/>
      <c r="C61" s="18"/>
      <c r="D61" s="18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4"/>
      <c r="C62" s="18"/>
      <c r="D62" s="18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4"/>
      <c r="C63" s="18"/>
      <c r="D63" s="18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4"/>
      <c r="C64" s="18"/>
      <c r="D64" s="18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4"/>
      <c r="C65" s="18"/>
      <c r="D65" s="18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30"/>
      <c r="C66" s="18"/>
      <c r="D66" s="18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31"/>
      <c r="D67" s="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31"/>
      <c r="D68" s="32" t="s">
        <v>26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32" t="s">
        <v>26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32" t="s">
        <v>26</v>
      </c>
    </row>
    <row r="71" spans="1:15" ht="39.75" customHeight="1" x14ac:dyDescent="0.3">
      <c r="A71" s="4">
        <v>2240</v>
      </c>
      <c r="B71" s="5" t="s">
        <v>27</v>
      </c>
      <c r="C71" s="5"/>
      <c r="D71" s="6">
        <f>SUM(D73:D111)</f>
        <v>26138.080000000002</v>
      </c>
      <c r="E71" s="7">
        <f>D72-D71</f>
        <v>0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33">
        <v>2240</v>
      </c>
      <c r="B72" s="33"/>
      <c r="C72" s="10"/>
      <c r="D72" s="10">
        <f>Гряди!I14</f>
        <v>26138.080000000002</v>
      </c>
      <c r="E72" s="8" t="b">
        <f>D72=D71</f>
        <v>1</v>
      </c>
      <c r="F72" s="34"/>
    </row>
    <row r="73" spans="1:15" hidden="1" collapsed="1" x14ac:dyDescent="0.3">
      <c r="A73" s="15">
        <v>2240.1</v>
      </c>
      <c r="B73" s="12" t="s">
        <v>28</v>
      </c>
      <c r="C73" s="12"/>
      <c r="D73" s="13"/>
    </row>
    <row r="74" spans="1:15" x14ac:dyDescent="0.3">
      <c r="A74" s="15">
        <v>2240.1999999999998</v>
      </c>
      <c r="B74" s="26" t="s">
        <v>29</v>
      </c>
      <c r="C74" s="27"/>
      <c r="D74" s="13">
        <v>2058</v>
      </c>
    </row>
    <row r="75" spans="1:15" x14ac:dyDescent="0.3">
      <c r="A75" s="15">
        <v>2240.3000000000002</v>
      </c>
      <c r="B75" s="26" t="s">
        <v>30</v>
      </c>
      <c r="C75" s="27"/>
      <c r="D75" s="13">
        <v>2378.86</v>
      </c>
    </row>
    <row r="76" spans="1:15" hidden="1" outlineLevel="1" x14ac:dyDescent="0.3">
      <c r="A76" s="15"/>
      <c r="B76" s="16"/>
      <c r="C76" s="17">
        <f>SUM(C77:C83)</f>
        <v>2378.86</v>
      </c>
      <c r="D76" s="18"/>
      <c r="E76" s="19">
        <f>D75-C76</f>
        <v>0</v>
      </c>
    </row>
    <row r="77" spans="1:15" collapsed="1" x14ac:dyDescent="0.3">
      <c r="A77" s="15">
        <v>301</v>
      </c>
      <c r="B77" s="24" t="s">
        <v>31</v>
      </c>
      <c r="C77" s="18">
        <v>1444.31</v>
      </c>
      <c r="D77" s="18"/>
    </row>
    <row r="78" spans="1:15" x14ac:dyDescent="0.3">
      <c r="A78" s="15">
        <v>301</v>
      </c>
      <c r="B78" s="24" t="s">
        <v>32</v>
      </c>
      <c r="C78" s="18">
        <v>251.68</v>
      </c>
      <c r="D78" s="18"/>
    </row>
    <row r="79" spans="1:15" x14ac:dyDescent="0.3">
      <c r="A79" s="15">
        <v>301</v>
      </c>
      <c r="B79" s="24" t="s">
        <v>33</v>
      </c>
      <c r="C79" s="18">
        <v>255.01</v>
      </c>
      <c r="D79" s="18"/>
    </row>
    <row r="80" spans="1:15" x14ac:dyDescent="0.3">
      <c r="A80" s="15">
        <v>301</v>
      </c>
      <c r="B80" s="24" t="s">
        <v>34</v>
      </c>
      <c r="C80" s="18">
        <v>427.86</v>
      </c>
      <c r="D80" s="18"/>
    </row>
    <row r="81" spans="1:5" hidden="1" x14ac:dyDescent="0.3">
      <c r="A81" s="15"/>
      <c r="B81" s="24"/>
      <c r="C81" s="18"/>
      <c r="D81" s="18"/>
    </row>
    <row r="82" spans="1:5" hidden="1" x14ac:dyDescent="0.3">
      <c r="A82" s="15"/>
      <c r="B82" s="24"/>
      <c r="C82" s="18"/>
      <c r="D82" s="18"/>
    </row>
    <row r="83" spans="1:5" hidden="1" x14ac:dyDescent="0.3">
      <c r="A83" s="15"/>
      <c r="B83" s="15"/>
      <c r="C83" s="18"/>
      <c r="D83" s="18"/>
    </row>
    <row r="84" spans="1:5" hidden="1" x14ac:dyDescent="0.3">
      <c r="A84" s="15">
        <v>2240.4</v>
      </c>
      <c r="B84" s="26" t="s">
        <v>35</v>
      </c>
      <c r="C84" s="27"/>
      <c r="D84" s="13"/>
    </row>
    <row r="85" spans="1:5" x14ac:dyDescent="0.3">
      <c r="A85" s="15">
        <v>2240.5</v>
      </c>
      <c r="B85" s="26" t="s">
        <v>36</v>
      </c>
      <c r="C85" s="27"/>
      <c r="D85" s="13">
        <v>4430</v>
      </c>
    </row>
    <row r="86" spans="1:5" hidden="1" outlineLevel="1" x14ac:dyDescent="0.3">
      <c r="A86" s="15"/>
      <c r="B86" s="16"/>
      <c r="C86" s="17">
        <f>SUM(C87:C94)</f>
        <v>4430</v>
      </c>
      <c r="D86" s="18"/>
      <c r="E86" s="19">
        <f>D85-C86</f>
        <v>0</v>
      </c>
    </row>
    <row r="87" spans="1:5" ht="17.25" customHeight="1" collapsed="1" x14ac:dyDescent="0.3">
      <c r="A87" s="15">
        <v>506</v>
      </c>
      <c r="B87" s="30" t="s">
        <v>37</v>
      </c>
      <c r="C87" s="18">
        <v>4430</v>
      </c>
      <c r="D87" s="18"/>
    </row>
    <row r="88" spans="1:5" ht="17.25" hidden="1" customHeight="1" x14ac:dyDescent="0.3">
      <c r="A88" s="15"/>
      <c r="B88" s="30"/>
      <c r="C88" s="18"/>
      <c r="D88" s="18"/>
    </row>
    <row r="89" spans="1:5" hidden="1" x14ac:dyDescent="0.3">
      <c r="A89" s="15"/>
      <c r="B89" s="30"/>
      <c r="C89" s="18"/>
      <c r="D89" s="18"/>
    </row>
    <row r="90" spans="1:5" hidden="1" x14ac:dyDescent="0.3">
      <c r="A90" s="15"/>
      <c r="B90" s="30"/>
      <c r="C90" s="18"/>
      <c r="D90" s="18"/>
    </row>
    <row r="91" spans="1:5" hidden="1" x14ac:dyDescent="0.3">
      <c r="A91" s="15"/>
      <c r="B91" s="30"/>
      <c r="C91" s="18"/>
      <c r="D91" s="18"/>
    </row>
    <row r="92" spans="1:5" hidden="1" x14ac:dyDescent="0.3">
      <c r="A92" s="15"/>
      <c r="B92" s="24"/>
      <c r="C92" s="18"/>
      <c r="D92" s="18"/>
    </row>
    <row r="93" spans="1:5" hidden="1" x14ac:dyDescent="0.3">
      <c r="A93" s="15"/>
      <c r="B93" s="24"/>
      <c r="C93" s="18"/>
      <c r="D93" s="18"/>
    </row>
    <row r="94" spans="1:5" hidden="1" x14ac:dyDescent="0.3">
      <c r="A94" s="15"/>
      <c r="B94" s="24"/>
      <c r="C94" s="18"/>
      <c r="D94" s="18"/>
    </row>
    <row r="95" spans="1:5" hidden="1" x14ac:dyDescent="0.3">
      <c r="A95" s="15">
        <v>2240.6</v>
      </c>
      <c r="B95" s="26" t="s">
        <v>38</v>
      </c>
      <c r="C95" s="27"/>
      <c r="D95" s="13"/>
    </row>
    <row r="96" spans="1:5" hidden="1" x14ac:dyDescent="0.3">
      <c r="A96" s="15">
        <v>2240.6999999999998</v>
      </c>
      <c r="B96" s="26" t="s">
        <v>39</v>
      </c>
      <c r="C96" s="27"/>
      <c r="D96" s="13"/>
    </row>
    <row r="97" spans="1:15" hidden="1" outlineLevel="1" x14ac:dyDescent="0.3">
      <c r="A97" s="15"/>
      <c r="B97" s="16"/>
      <c r="C97" s="17">
        <f>SUM(C98:C101)</f>
        <v>0</v>
      </c>
      <c r="D97" s="18"/>
      <c r="E97" s="19">
        <f>D96-C97</f>
        <v>0</v>
      </c>
    </row>
    <row r="98" spans="1:15" hidden="1" collapsed="1" x14ac:dyDescent="0.3">
      <c r="A98" s="11"/>
      <c r="B98" s="24"/>
      <c r="C98" s="35"/>
      <c r="D98" s="18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4"/>
      <c r="C99" s="18"/>
      <c r="D99" s="18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4"/>
      <c r="C100" s="18"/>
      <c r="D100" s="18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5"/>
      <c r="C101" s="18"/>
      <c r="D101" s="18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5">
        <v>2240.8000000000002</v>
      </c>
      <c r="B102" s="26" t="s">
        <v>40</v>
      </c>
      <c r="C102" s="27"/>
      <c r="D102" s="13"/>
    </row>
    <row r="103" spans="1:15" hidden="1" x14ac:dyDescent="0.3">
      <c r="A103" s="15">
        <v>2240.9</v>
      </c>
      <c r="B103" s="26" t="s">
        <v>41</v>
      </c>
      <c r="C103" s="27"/>
      <c r="D103" s="13"/>
    </row>
    <row r="104" spans="1:15" hidden="1" x14ac:dyDescent="0.3">
      <c r="A104" s="15">
        <v>2241.1</v>
      </c>
      <c r="B104" s="26" t="s">
        <v>42</v>
      </c>
      <c r="C104" s="27"/>
      <c r="D104" s="13"/>
    </row>
    <row r="105" spans="1:15" hidden="1" x14ac:dyDescent="0.3">
      <c r="A105" s="15">
        <v>2241.1999999999998</v>
      </c>
      <c r="B105" s="26" t="s">
        <v>43</v>
      </c>
      <c r="C105" s="27"/>
      <c r="D105" s="13"/>
    </row>
    <row r="106" spans="1:15" x14ac:dyDescent="0.3">
      <c r="A106" s="15">
        <v>2241.3000000000002</v>
      </c>
      <c r="B106" s="26" t="s">
        <v>44</v>
      </c>
      <c r="C106" s="27"/>
      <c r="D106" s="13">
        <f>250+250+250+250+250</f>
        <v>1250</v>
      </c>
    </row>
    <row r="107" spans="1:15" hidden="1" x14ac:dyDescent="0.3">
      <c r="A107" s="15">
        <v>2241.4</v>
      </c>
      <c r="B107" s="26" t="s">
        <v>45</v>
      </c>
      <c r="C107" s="27"/>
      <c r="D107" s="13"/>
    </row>
    <row r="108" spans="1:15" hidden="1" x14ac:dyDescent="0.3">
      <c r="A108" s="15">
        <v>2241.5</v>
      </c>
      <c r="B108" s="26" t="s">
        <v>46</v>
      </c>
      <c r="C108" s="27"/>
      <c r="D108" s="13"/>
    </row>
    <row r="109" spans="1:15" ht="38.25" hidden="1" customHeight="1" x14ac:dyDescent="0.3">
      <c r="A109" s="15">
        <v>2241.6</v>
      </c>
      <c r="B109" s="36" t="s">
        <v>47</v>
      </c>
      <c r="C109" s="27"/>
      <c r="D109" s="13"/>
    </row>
    <row r="110" spans="1:15" hidden="1" x14ac:dyDescent="0.3">
      <c r="A110" s="15">
        <v>2241.6999999999998</v>
      </c>
      <c r="B110" s="26" t="s">
        <v>48</v>
      </c>
      <c r="C110" s="27"/>
      <c r="D110" s="13"/>
    </row>
    <row r="111" spans="1:15" x14ac:dyDescent="0.3">
      <c r="A111" s="15">
        <v>2241.9</v>
      </c>
      <c r="B111" s="26" t="s">
        <v>49</v>
      </c>
      <c r="C111" s="27"/>
      <c r="D111" s="13">
        <v>16021.220000000001</v>
      </c>
    </row>
    <row r="112" spans="1:15" hidden="1" outlineLevel="1" x14ac:dyDescent="0.3">
      <c r="A112" s="15"/>
      <c r="B112" s="16"/>
      <c r="C112" s="17">
        <f>SUM(C113:C127)</f>
        <v>16021.220000000001</v>
      </c>
      <c r="D112" s="37"/>
      <c r="E112" s="19">
        <f>D111-C112</f>
        <v>0</v>
      </c>
    </row>
    <row r="113" spans="1:4" collapsed="1" x14ac:dyDescent="0.3">
      <c r="A113" s="15">
        <v>901</v>
      </c>
      <c r="B113" s="38" t="s">
        <v>50</v>
      </c>
      <c r="C113" s="18">
        <f>100*5</f>
        <v>500</v>
      </c>
      <c r="D113" s="18"/>
    </row>
    <row r="114" spans="1:4" ht="37.5" x14ac:dyDescent="0.3">
      <c r="A114" s="15">
        <v>902</v>
      </c>
      <c r="B114" s="38" t="s">
        <v>51</v>
      </c>
      <c r="C114" s="18">
        <v>8405.4500000000007</v>
      </c>
      <c r="D114" s="18"/>
    </row>
    <row r="115" spans="1:4" ht="37.5" x14ac:dyDescent="0.3">
      <c r="A115" s="15">
        <v>903</v>
      </c>
      <c r="B115" s="38" t="s">
        <v>52</v>
      </c>
      <c r="C115" s="18">
        <f>163*5</f>
        <v>815</v>
      </c>
      <c r="D115" s="18"/>
    </row>
    <row r="116" spans="1:4" x14ac:dyDescent="0.3">
      <c r="A116" s="15">
        <v>904</v>
      </c>
      <c r="B116" s="38" t="s">
        <v>53</v>
      </c>
      <c r="C116" s="18">
        <v>1500</v>
      </c>
      <c r="D116" s="18"/>
    </row>
    <row r="117" spans="1:4" x14ac:dyDescent="0.3">
      <c r="A117" s="15">
        <v>905</v>
      </c>
      <c r="B117" s="38" t="s">
        <v>54</v>
      </c>
      <c r="C117" s="18">
        <f>1255.69+498.72</f>
        <v>1754.41</v>
      </c>
      <c r="D117" s="18"/>
    </row>
    <row r="118" spans="1:4" x14ac:dyDescent="0.3">
      <c r="A118" s="15">
        <v>908</v>
      </c>
      <c r="B118" s="38" t="s">
        <v>55</v>
      </c>
      <c r="C118" s="18">
        <v>3046.36</v>
      </c>
      <c r="D118" s="18"/>
    </row>
    <row r="119" spans="1:4" hidden="1" x14ac:dyDescent="0.3">
      <c r="A119" s="15"/>
      <c r="B119" s="30"/>
      <c r="C119" s="18"/>
      <c r="D119" s="18"/>
    </row>
    <row r="120" spans="1:4" hidden="1" x14ac:dyDescent="0.3">
      <c r="A120" s="15"/>
      <c r="B120" s="30"/>
      <c r="C120" s="18"/>
      <c r="D120" s="18"/>
    </row>
    <row r="121" spans="1:4" hidden="1" x14ac:dyDescent="0.3">
      <c r="A121" s="15"/>
      <c r="B121" s="38"/>
      <c r="C121" s="18"/>
      <c r="D121" s="18"/>
    </row>
    <row r="122" spans="1:4" hidden="1" x14ac:dyDescent="0.3">
      <c r="A122" s="15"/>
      <c r="B122" s="30"/>
      <c r="C122" s="18"/>
      <c r="D122" s="18"/>
    </row>
    <row r="123" spans="1:4" hidden="1" x14ac:dyDescent="0.3">
      <c r="A123" s="15"/>
      <c r="B123" s="38"/>
      <c r="C123" s="18"/>
      <c r="D123" s="18"/>
    </row>
    <row r="124" spans="1:4" hidden="1" x14ac:dyDescent="0.3">
      <c r="A124" s="15"/>
      <c r="B124" s="30"/>
      <c r="C124" s="18"/>
      <c r="D124" s="18"/>
    </row>
    <row r="125" spans="1:4" hidden="1" x14ac:dyDescent="0.3">
      <c r="A125" s="15"/>
      <c r="B125" s="30"/>
      <c r="C125" s="18"/>
      <c r="D125" s="18"/>
    </row>
    <row r="126" spans="1:4" hidden="1" x14ac:dyDescent="0.3">
      <c r="A126" s="15"/>
      <c r="B126" s="30"/>
      <c r="C126" s="18"/>
      <c r="D126" s="18"/>
    </row>
    <row r="127" spans="1:4" hidden="1" x14ac:dyDescent="0.3">
      <c r="A127" s="15"/>
      <c r="B127" s="30"/>
      <c r="C127" s="18"/>
      <c r="D127" s="18"/>
    </row>
    <row r="128" spans="1:4" hidden="1" outlineLevel="1" x14ac:dyDescent="0.3">
      <c r="D128" s="3" t="b">
        <f>D71=D72</f>
        <v>1</v>
      </c>
    </row>
    <row r="129" spans="2:2" hidden="1" collapsed="1" x14ac:dyDescent="0.3">
      <c r="B129" s="39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3:C53"/>
    <mergeCell ref="B71:C71"/>
    <mergeCell ref="B73:C73"/>
    <mergeCell ref="B74:C74"/>
    <mergeCell ref="B75:C75"/>
    <mergeCell ref="B84:C84"/>
    <mergeCell ref="B20:C20"/>
    <mergeCell ref="B21:C21"/>
    <mergeCell ref="B33:C33"/>
    <mergeCell ref="B34:C34"/>
    <mergeCell ref="B40:C40"/>
    <mergeCell ref="B47:C47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2024-08-02T08:47:22Z</dcterms:created>
  <dcterms:modified xsi:type="dcterms:W3CDTF">2024-08-02T08:47:24Z</dcterms:modified>
</cp:coreProperties>
</file>