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8F0F489F-BB57-459F-B97A-9D9FA69546AD}" xr6:coauthVersionLast="36" xr6:coauthVersionMax="36" xr10:uidLastSave="{00000000-0000-0000-0000-000000000000}"/>
  <bookViews>
    <workbookView xWindow="0" yWindow="0" windowWidth="28800" windowHeight="12225" xr2:uid="{ABF8D0F4-07F7-4FB0-A2A2-18206358F7A4}"/>
  </bookViews>
  <sheets>
    <sheet name="Ліцей2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J17" i="3" s="1"/>
  <c r="H17" i="3"/>
  <c r="E17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E16" i="3"/>
  <c r="G16" i="3" s="1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J14" i="3" s="1"/>
  <c r="H14" i="3"/>
  <c r="E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G11" i="3" s="1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 s="1"/>
  <c r="C134" i="2"/>
  <c r="C130" i="2"/>
  <c r="C129" i="2"/>
  <c r="C128" i="2"/>
  <c r="C126" i="2"/>
  <c r="C125" i="2"/>
  <c r="E125" i="2" s="1"/>
  <c r="D123" i="2"/>
  <c r="D119" i="2"/>
  <c r="C110" i="2"/>
  <c r="E110" i="2" s="1"/>
  <c r="C97" i="2"/>
  <c r="E97" i="2" s="1"/>
  <c r="C86" i="2"/>
  <c r="E86" i="2" s="1"/>
  <c r="D83" i="2"/>
  <c r="D81" i="2"/>
  <c r="D142" i="2" s="1"/>
  <c r="C58" i="2"/>
  <c r="C57" i="2" s="1"/>
  <c r="E57" i="2" s="1"/>
  <c r="C51" i="2"/>
  <c r="E51" i="2" s="1"/>
  <c r="C46" i="2"/>
  <c r="C45" i="2" s="1"/>
  <c r="E45" i="2" s="1"/>
  <c r="C35" i="2"/>
  <c r="E35" i="2" s="1"/>
  <c r="D33" i="2"/>
  <c r="C25" i="2"/>
  <c r="C24" i="2"/>
  <c r="C23" i="2"/>
  <c r="C22" i="2" s="1"/>
  <c r="E22" i="2" s="1"/>
  <c r="C10" i="2"/>
  <c r="C9" i="2"/>
  <c r="C8" i="2" s="1"/>
  <c r="E8" i="2" s="1"/>
  <c r="D7" i="2"/>
  <c r="D6" i="2"/>
  <c r="D4" i="2" s="1"/>
  <c r="D77" i="2" s="1"/>
  <c r="E81" i="2" l="1"/>
  <c r="E82" i="2"/>
  <c r="E5" i="2"/>
  <c r="F17" i="3"/>
  <c r="E24" i="3"/>
  <c r="G17" i="3"/>
  <c r="J9" i="3"/>
  <c r="J23" i="3"/>
  <c r="G10" i="3"/>
  <c r="AK27" i="3"/>
  <c r="BI27" i="3"/>
  <c r="E21" i="3"/>
  <c r="G21" i="3" s="1"/>
  <c r="E25" i="3"/>
  <c r="G25" i="3" s="1"/>
  <c r="M27" i="3"/>
  <c r="Y27" i="3"/>
  <c r="AW27" i="3"/>
  <c r="F20" i="3"/>
  <c r="E12" i="3"/>
  <c r="F14" i="3"/>
  <c r="G14" i="3" s="1"/>
  <c r="J20" i="3"/>
  <c r="E20" i="3"/>
  <c r="J13" i="3"/>
  <c r="H27" i="3"/>
  <c r="P27" i="3"/>
  <c r="AB27" i="3"/>
  <c r="AN27" i="3"/>
  <c r="AZ27" i="3"/>
  <c r="J10" i="3"/>
  <c r="J11" i="3"/>
  <c r="J15" i="3"/>
  <c r="J26" i="3"/>
  <c r="E26" i="3"/>
  <c r="G26" i="3" s="1"/>
  <c r="I27" i="3"/>
  <c r="G12" i="3"/>
  <c r="J22" i="3"/>
  <c r="E22" i="3"/>
  <c r="G22" i="3" s="1"/>
  <c r="S27" i="3"/>
  <c r="AE27" i="3"/>
  <c r="AQ27" i="3"/>
  <c r="BC27" i="3"/>
  <c r="G19" i="3"/>
  <c r="F9" i="3"/>
  <c r="V27" i="3"/>
  <c r="AH27" i="3"/>
  <c r="AT27" i="3"/>
  <c r="BF27" i="3"/>
  <c r="F13" i="3"/>
  <c r="G13" i="3" s="1"/>
  <c r="E15" i="3"/>
  <c r="G15" i="3" s="1"/>
  <c r="J18" i="3"/>
  <c r="E18" i="3"/>
  <c r="G18" i="3" s="1"/>
  <c r="J19" i="3"/>
  <c r="G23" i="3"/>
  <c r="G24" i="3"/>
  <c r="E4" i="2"/>
  <c r="J27" i="3" l="1"/>
  <c r="G20" i="3"/>
  <c r="F27" i="3"/>
  <c r="G9" i="3"/>
  <c r="G27" i="3" s="1"/>
  <c r="E27" i="3"/>
</calcChain>
</file>

<file path=xl/sharedStrings.xml><?xml version="1.0" encoding="utf-8"?>
<sst xmlns="http://schemas.openxmlformats.org/spreadsheetml/2006/main" count="176" uniqueCount="118">
  <si>
    <t>Касові видатки Нововолинський ліцей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</si>
  <si>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</si>
  <si>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</si>
  <si>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05.2024</t>
  </si>
  <si>
    <t>Друкована продукція:</t>
  </si>
  <si>
    <t>друк продукція  свідоцтва, атестати / 02,05.2024</t>
  </si>
  <si>
    <t>грамоти / 03.2024</t>
  </si>
  <si>
    <t>подяки / 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</si>
  <si>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</si>
  <si>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</si>
  <si>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</si>
  <si>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</si>
  <si>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госп.тов / 04.2024</t>
  </si>
  <si>
    <t>буд.мат / 04.2024</t>
  </si>
  <si>
    <t>мастика  / 06.2024</t>
  </si>
  <si>
    <t>фарба, емаль / 06.2024</t>
  </si>
  <si>
    <t>емульсія / 06.2024</t>
  </si>
  <si>
    <t>двері в укриття</t>
  </si>
  <si>
    <t>Миючі засоби   / 04.2024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</si>
  <si>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</si>
  <si>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</si>
  <si>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</si>
  <si>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</si>
  <si>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</si>
  <si>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</si>
  <si>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мишка оптична 12 шт / 05.2024</t>
  </si>
  <si>
    <t>переноски (ел.) / 05.2024</t>
  </si>
  <si>
    <t>захисна ролета металева / 09.2024</t>
  </si>
  <si>
    <t>противогази, рукавиці (клас безпеки)</t>
  </si>
  <si>
    <t>носії особових ключів токіни</t>
  </si>
  <si>
    <t>компютерна техніка</t>
  </si>
  <si>
    <t>набір плакатів, стендів  НУШ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</si>
  <si>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</si>
  <si>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</si>
  <si>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</si>
  <si>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</si>
  <si>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</si>
  <si>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</si>
  <si>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</si>
  <si>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</si>
  <si>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</si>
  <si>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</si>
  <si>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</si>
  <si>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 10.2024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</si>
  <si>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</si>
  <si>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</si>
  <si>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</si>
  <si>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</si>
  <si>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</si>
  <si>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</si>
  <si>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</si>
  <si>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</si>
  <si>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</si>
  <si>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</si>
  <si>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</si>
  <si>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</si>
  <si>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</si>
  <si>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/ 03,04,08.2024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</si>
  <si>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</si>
  <si>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</si>
  <si>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</si>
  <si>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</si>
  <si>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</si>
  <si>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</si>
  <si>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</si>
  <si>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демонтаж та встановлення теплоліч. / 05.2024</t>
  </si>
  <si>
    <t>навчання з підготовки  населення до національного спротиву / 07.2024</t>
  </si>
  <si>
    <t>промивка системи опалення / 08.2024</t>
  </si>
  <si>
    <t>випрб.діелектр. Рукавиць /08.2024</t>
  </si>
  <si>
    <t>тех.діагн. вогнегас. / 09.2024</t>
  </si>
  <si>
    <t>тех. підтримка веб.рес.Медок</t>
  </si>
  <si>
    <t>регенерація катриджа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</si>
  <si>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</si>
  <si>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</si>
  <si>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</si>
  <si>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</si>
  <si>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</si>
  <si>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</si>
  <si>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</si>
  <si>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</si>
  <si>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</si>
  <si>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</si>
  <si>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</si>
  <si>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</si>
  <si>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</si>
  <si>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</si>
  <si>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</si>
  <si>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</si>
  <si>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</si>
  <si>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</si>
  <si>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</si>
  <si>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</si>
  <si>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</si>
  <si>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</si>
  <si>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</si>
  <si>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</si>
  <si>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</si>
  <si>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</si>
  <si>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</si>
  <si>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</si>
  <si>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</si>
  <si>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</si>
  <si>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</si>
  <si>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</si>
  <si>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</si>
  <si>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</si>
  <si>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</si>
  <si>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</si>
  <si>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</si>
  <si>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</si>
  <si>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</si>
  <si>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</si>
  <si>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</si>
  <si>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</si>
  <si>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</si>
  <si>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</si>
  <si>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Новово-линський ліцей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</si>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</sst>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/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3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4ADC0C50-A583-43A3-B144-A69BCB5B6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902-BCB4-4711-A804-19419AA6E50B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customWidth="1"/>
    <col min="18" max="19" width="21.140625" style="146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customWidth="1"/>
    <col min="27" max="28" width="21.140625" style="146" customWidth="1"/>
    <col min="29" max="29" width="21.5703125" style="100" hidden="1" customWidth="1"/>
    <col min="30" max="31" width="21.140625" style="146" hidden="1" customWidth="1"/>
    <col min="32" max="32" width="21.5703125" style="100" hidden="1" customWidth="1"/>
    <col min="33" max="34" width="21.140625" style="146" hidden="1" customWidth="1"/>
    <col min="35" max="35" width="18.140625" style="100" customWidth="1"/>
    <col min="36" max="37" width="17.85546875" style="146" customWidth="1"/>
    <col min="38" max="38" width="20.5703125" style="146" customWidth="1"/>
    <col min="39" max="40" width="22.7109375" style="146" customWidth="1"/>
    <col min="41" max="41" width="21.140625" style="100" customWidth="1"/>
    <col min="42" max="43" width="20.85546875" style="146" customWidth="1"/>
    <col min="44" max="44" width="21.5703125" style="100" customWidth="1"/>
    <col min="45" max="46" width="21.140625" style="146" customWidth="1"/>
    <col min="47" max="47" width="21.5703125" style="100" customWidth="1"/>
    <col min="48" max="49" width="21.140625" style="146" customWidth="1"/>
    <col min="50" max="50" width="21.5703125" style="100" customWidth="1"/>
    <col min="51" max="52" width="21.140625" style="146" customWidth="1"/>
    <col min="53" max="53" width="21.5703125" style="100" customWidth="1"/>
    <col min="54" max="55" width="21.140625" style="146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59" width="22" style="100" hidden="1" customWidth="1"/>
    <col min="60" max="60" width="20" style="146" hidden="1" customWidth="1"/>
    <col min="61" max="61" width="18.28515625" style="146" hidden="1" customWidth="1"/>
    <col min="62" max="63" width="18.140625" style="146" customWidth="1"/>
    <col min="64" max="64" width="14.28515625" style="100" customWidth="1"/>
    <col min="65" max="67" width="18.140625" style="146" customWidth="1"/>
    <col min="68" max="69" width="14.28515625" style="100" customWidth="1"/>
    <col min="70" max="16384" width="9.140625" style="100"/>
  </cols>
  <sheetData>
    <row r="1" spans="1:68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J1" s="42"/>
      <c r="AK1" s="42"/>
      <c r="AL1" s="42"/>
      <c r="AM1" s="43"/>
      <c r="AN1" s="43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H1" s="42"/>
      <c r="BI1" s="42"/>
      <c r="BJ1" s="42"/>
      <c r="BK1" s="43"/>
      <c r="BM1" s="42"/>
      <c r="BN1" s="42"/>
      <c r="BO1" s="43"/>
    </row>
    <row r="2" spans="1:68" s="44" customFormat="1" ht="12.75" customHeight="1" x14ac:dyDescent="0.35">
      <c r="A2" s="40"/>
      <c r="B2" s="45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</row>
    <row r="3" spans="1:68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</row>
    <row r="4" spans="1:68" s="44" customFormat="1" ht="25.5" customHeight="1" x14ac:dyDescent="0.35">
      <c r="A4" s="40"/>
      <c r="B4" s="46" t="s">
        <v>73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</row>
    <row r="5" spans="1:68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74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G5" s="49"/>
      <c r="AI5" s="48"/>
      <c r="AL5" s="48"/>
      <c r="AM5" s="48"/>
      <c r="AN5" s="48"/>
      <c r="AO5" s="48"/>
      <c r="AR5" s="48"/>
      <c r="AU5" s="48"/>
      <c r="AX5" s="48"/>
      <c r="BA5" s="48"/>
      <c r="BD5" s="48"/>
      <c r="BG5" s="48"/>
      <c r="BJ5" s="48"/>
      <c r="BK5" s="48"/>
      <c r="BL5" s="48"/>
      <c r="BN5" s="48"/>
      <c r="BO5" s="48"/>
      <c r="BP5" s="48"/>
    </row>
    <row r="6" spans="1:68" s="44" customFormat="1" ht="52.5" customHeight="1" thickBot="1" x14ac:dyDescent="0.3">
      <c r="A6" s="50" t="s">
        <v>75</v>
      </c>
      <c r="B6" s="51" t="s">
        <v>76</v>
      </c>
      <c r="C6" s="52" t="s">
        <v>77</v>
      </c>
      <c r="D6" s="53"/>
      <c r="E6" s="54" t="s">
        <v>78</v>
      </c>
      <c r="F6" s="55"/>
      <c r="G6" s="56"/>
      <c r="H6" s="54" t="s">
        <v>79</v>
      </c>
      <c r="I6" s="55"/>
      <c r="J6" s="56"/>
      <c r="K6" s="57" t="s">
        <v>80</v>
      </c>
      <c r="L6" s="58"/>
      <c r="M6" s="59"/>
      <c r="N6" s="57" t="s">
        <v>81</v>
      </c>
      <c r="O6" s="58"/>
      <c r="P6" s="59"/>
      <c r="Q6" s="57" t="s">
        <v>82</v>
      </c>
      <c r="R6" s="58"/>
      <c r="S6" s="59"/>
      <c r="T6" s="57" t="s">
        <v>83</v>
      </c>
      <c r="U6" s="58"/>
      <c r="V6" s="59"/>
      <c r="W6" s="57" t="s">
        <v>84</v>
      </c>
      <c r="X6" s="58"/>
      <c r="Y6" s="59"/>
      <c r="Z6" s="57" t="s">
        <v>85</v>
      </c>
      <c r="AA6" s="58"/>
      <c r="AB6" s="59"/>
      <c r="AC6" s="57" t="s">
        <v>86</v>
      </c>
      <c r="AD6" s="58"/>
      <c r="AE6" s="59"/>
      <c r="AF6" s="57" t="s">
        <v>87</v>
      </c>
      <c r="AG6" s="58"/>
      <c r="AH6" s="59"/>
      <c r="AI6" s="57" t="s">
        <v>88</v>
      </c>
      <c r="AJ6" s="58"/>
      <c r="AK6" s="59"/>
      <c r="AL6" s="58" t="s">
        <v>89</v>
      </c>
      <c r="AM6" s="58"/>
      <c r="AN6" s="59"/>
      <c r="AO6" s="57" t="s">
        <v>90</v>
      </c>
      <c r="AP6" s="58"/>
      <c r="AQ6" s="59"/>
      <c r="AR6" s="57" t="s">
        <v>91</v>
      </c>
      <c r="AS6" s="58"/>
      <c r="AT6" s="59"/>
      <c r="AU6" s="57" t="s">
        <v>92</v>
      </c>
      <c r="AV6" s="58"/>
      <c r="AW6" s="59"/>
      <c r="AX6" s="57" t="s">
        <v>93</v>
      </c>
      <c r="AY6" s="58"/>
      <c r="AZ6" s="59"/>
      <c r="BA6" s="57" t="s">
        <v>94</v>
      </c>
      <c r="BB6" s="58"/>
      <c r="BC6" s="59"/>
      <c r="BD6" s="60" t="s">
        <v>95</v>
      </c>
      <c r="BE6" s="61"/>
      <c r="BF6" s="62"/>
      <c r="BG6" s="60" t="s">
        <v>96</v>
      </c>
      <c r="BH6" s="61"/>
      <c r="BI6" s="62"/>
    </row>
    <row r="7" spans="1:68" s="44" customFormat="1" ht="49.5" customHeight="1" thickBot="1" x14ac:dyDescent="0.3">
      <c r="A7" s="63"/>
      <c r="B7" s="64"/>
      <c r="C7" s="65"/>
      <c r="D7" s="66"/>
      <c r="E7" s="67" t="s">
        <v>97</v>
      </c>
      <c r="F7" s="68" t="s">
        <v>98</v>
      </c>
      <c r="G7" s="69" t="s">
        <v>99</v>
      </c>
      <c r="H7" s="67" t="s">
        <v>97</v>
      </c>
      <c r="I7" s="68" t="s">
        <v>98</v>
      </c>
      <c r="J7" s="69" t="s">
        <v>99</v>
      </c>
      <c r="K7" s="70" t="s">
        <v>97</v>
      </c>
      <c r="L7" s="71" t="s">
        <v>98</v>
      </c>
      <c r="M7" s="72" t="s">
        <v>99</v>
      </c>
      <c r="N7" s="70" t="s">
        <v>97</v>
      </c>
      <c r="O7" s="71" t="s">
        <v>98</v>
      </c>
      <c r="P7" s="72" t="s">
        <v>99</v>
      </c>
      <c r="Q7" s="70" t="s">
        <v>97</v>
      </c>
      <c r="R7" s="71" t="s">
        <v>98</v>
      </c>
      <c r="S7" s="72" t="s">
        <v>99</v>
      </c>
      <c r="T7" s="70" t="s">
        <v>97</v>
      </c>
      <c r="U7" s="71" t="s">
        <v>98</v>
      </c>
      <c r="V7" s="72" t="s">
        <v>99</v>
      </c>
      <c r="W7" s="70" t="s">
        <v>97</v>
      </c>
      <c r="X7" s="71" t="s">
        <v>98</v>
      </c>
      <c r="Y7" s="72" t="s">
        <v>99</v>
      </c>
      <c r="Z7" s="70" t="s">
        <v>97</v>
      </c>
      <c r="AA7" s="71" t="s">
        <v>98</v>
      </c>
      <c r="AB7" s="72" t="s">
        <v>99</v>
      </c>
      <c r="AC7" s="70" t="s">
        <v>97</v>
      </c>
      <c r="AD7" s="71" t="s">
        <v>98</v>
      </c>
      <c r="AE7" s="72" t="s">
        <v>99</v>
      </c>
      <c r="AF7" s="70" t="s">
        <v>97</v>
      </c>
      <c r="AG7" s="71" t="s">
        <v>98</v>
      </c>
      <c r="AH7" s="72" t="s">
        <v>99</v>
      </c>
      <c r="AI7" s="70" t="s">
        <v>97</v>
      </c>
      <c r="AJ7" s="71" t="s">
        <v>98</v>
      </c>
      <c r="AK7" s="72" t="s">
        <v>99</v>
      </c>
      <c r="AL7" s="70" t="s">
        <v>97</v>
      </c>
      <c r="AM7" s="71" t="s">
        <v>98</v>
      </c>
      <c r="AN7" s="72" t="s">
        <v>99</v>
      </c>
      <c r="AO7" s="70" t="s">
        <v>97</v>
      </c>
      <c r="AP7" s="71" t="s">
        <v>98</v>
      </c>
      <c r="AQ7" s="72" t="s">
        <v>99</v>
      </c>
      <c r="AR7" s="70" t="s">
        <v>97</v>
      </c>
      <c r="AS7" s="71" t="s">
        <v>98</v>
      </c>
      <c r="AT7" s="72" t="s">
        <v>99</v>
      </c>
      <c r="AU7" s="70" t="s">
        <v>97</v>
      </c>
      <c r="AV7" s="71" t="s">
        <v>98</v>
      </c>
      <c r="AW7" s="72" t="s">
        <v>99</v>
      </c>
      <c r="AX7" s="70" t="s">
        <v>97</v>
      </c>
      <c r="AY7" s="71" t="s">
        <v>98</v>
      </c>
      <c r="AZ7" s="72" t="s">
        <v>99</v>
      </c>
      <c r="BA7" s="70" t="s">
        <v>97</v>
      </c>
      <c r="BB7" s="71" t="s">
        <v>98</v>
      </c>
      <c r="BC7" s="72" t="s">
        <v>99</v>
      </c>
      <c r="BD7" s="70" t="s">
        <v>97</v>
      </c>
      <c r="BE7" s="71" t="s">
        <v>98</v>
      </c>
      <c r="BF7" s="72" t="s">
        <v>99</v>
      </c>
      <c r="BG7" s="70" t="s">
        <v>97</v>
      </c>
      <c r="BH7" s="71" t="s">
        <v>98</v>
      </c>
      <c r="BI7" s="72" t="s">
        <v>99</v>
      </c>
    </row>
    <row r="8" spans="1:68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8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9</v>
      </c>
      <c r="AH8" s="83">
        <v>9</v>
      </c>
      <c r="AI8" s="82">
        <v>10</v>
      </c>
      <c r="AJ8" s="83">
        <v>11</v>
      </c>
      <c r="AK8" s="83">
        <v>12</v>
      </c>
      <c r="AL8" s="84">
        <v>13</v>
      </c>
      <c r="AM8" s="85">
        <v>14</v>
      </c>
      <c r="AN8" s="85">
        <v>15</v>
      </c>
      <c r="AO8" s="84">
        <v>16</v>
      </c>
      <c r="AP8" s="85">
        <v>17</v>
      </c>
      <c r="AQ8" s="85">
        <v>18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2">
        <v>10</v>
      </c>
      <c r="BB8" s="83">
        <v>9</v>
      </c>
      <c r="BC8" s="83">
        <v>9</v>
      </c>
      <c r="BD8" s="84">
        <v>19</v>
      </c>
      <c r="BE8" s="85">
        <v>20</v>
      </c>
      <c r="BF8" s="85">
        <v>21</v>
      </c>
      <c r="BG8" s="84">
        <v>19</v>
      </c>
      <c r="BH8" s="85">
        <v>20</v>
      </c>
      <c r="BI8" s="85">
        <v>21</v>
      </c>
    </row>
    <row r="9" spans="1:68" ht="18.75" customHeight="1" x14ac:dyDescent="0.2">
      <c r="A9" s="87" t="s">
        <v>116</v>
      </c>
      <c r="B9" s="138">
        <v>2111</v>
      </c>
      <c r="C9" s="88" t="s">
        <v>100</v>
      </c>
      <c r="D9" s="139"/>
      <c r="E9" s="89">
        <f t="shared" ref="E9:F26" si="0">H9+AI9+AL9+AO9+AX9+BA9+AR9+AU9+BD9+BG9</f>
        <v>13473430.210000001</v>
      </c>
      <c r="F9" s="90">
        <f t="shared" si="0"/>
        <v>13275387.080000002</v>
      </c>
      <c r="G9" s="140">
        <f>E9-F9</f>
        <v>198043.12999999896</v>
      </c>
      <c r="H9" s="92">
        <f>K9+N9+Q9+T9+W9+Z9+AC9+AF9</f>
        <v>13221550.210000001</v>
      </c>
      <c r="I9" s="93">
        <f>L9+O9+R9+U9+X9+AA9+AD9+AG9</f>
        <v>13081748.400000002</v>
      </c>
      <c r="J9" s="94">
        <f>H9-I9</f>
        <v>139801.80999999866</v>
      </c>
      <c r="K9" s="95">
        <v>2880870</v>
      </c>
      <c r="L9" s="96">
        <v>2746245.5500000003</v>
      </c>
      <c r="M9" s="97">
        <f>K9-L9</f>
        <v>134624.44999999972</v>
      </c>
      <c r="N9" s="95">
        <v>10280230.210000001</v>
      </c>
      <c r="O9" s="96">
        <v>10280230.210000001</v>
      </c>
      <c r="P9" s="97">
        <f>N9-O9</f>
        <v>0</v>
      </c>
      <c r="Q9" s="95">
        <v>0</v>
      </c>
      <c r="R9" s="96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60450</v>
      </c>
      <c r="AA9" s="96">
        <v>55272.639999999999</v>
      </c>
      <c r="AB9" s="97">
        <f>Z9-AA9</f>
        <v>5177.3600000000006</v>
      </c>
      <c r="AC9" s="95">
        <v>0</v>
      </c>
      <c r="AD9" s="96">
        <v>0</v>
      </c>
      <c r="AE9" s="97">
        <f>AC9-AD9</f>
        <v>0</v>
      </c>
      <c r="AF9" s="95">
        <v>0</v>
      </c>
      <c r="AG9" s="96">
        <v>0</v>
      </c>
      <c r="AH9" s="97">
        <f>AF9-AG9</f>
        <v>0</v>
      </c>
      <c r="AI9" s="95">
        <v>251880</v>
      </c>
      <c r="AJ9" s="96">
        <v>193638.67999999996</v>
      </c>
      <c r="AK9" s="97">
        <f>AI9-AJ9</f>
        <v>58241.320000000036</v>
      </c>
      <c r="AL9" s="95">
        <v>0</v>
      </c>
      <c r="AM9" s="96">
        <v>0</v>
      </c>
      <c r="AN9" s="97">
        <f>AL9-AM9</f>
        <v>0</v>
      </c>
      <c r="AO9" s="95">
        <v>0</v>
      </c>
      <c r="AP9" s="96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95">
        <v>0</v>
      </c>
      <c r="BH9" s="96">
        <v>0</v>
      </c>
      <c r="BI9" s="97">
        <f>BG9-BH9</f>
        <v>0</v>
      </c>
      <c r="BJ9" s="100"/>
      <c r="BK9" s="100"/>
      <c r="BM9" s="100"/>
      <c r="BN9" s="100"/>
      <c r="BO9" s="100"/>
    </row>
    <row r="10" spans="1:68" ht="18.75" customHeight="1" x14ac:dyDescent="0.2">
      <c r="A10" s="101"/>
      <c r="B10" s="102">
        <v>2120</v>
      </c>
      <c r="C10" s="103" t="s">
        <v>101</v>
      </c>
      <c r="D10" s="141"/>
      <c r="E10" s="104">
        <f t="shared" si="0"/>
        <v>3012830.3</v>
      </c>
      <c r="F10" s="105">
        <f t="shared" si="0"/>
        <v>2979093.27</v>
      </c>
      <c r="G10" s="140">
        <f>E10-F10</f>
        <v>33737.029999999795</v>
      </c>
      <c r="H10" s="106">
        <f t="shared" ref="H10:I26" si="1">K10+N10+Q10+T10+W10+Z10+AC10+AF10</f>
        <v>2960690.3</v>
      </c>
      <c r="I10" s="107">
        <f t="shared" si="1"/>
        <v>2936492.68</v>
      </c>
      <c r="J10" s="94">
        <f>H10-I10</f>
        <v>24197.619999999646</v>
      </c>
      <c r="K10" s="108">
        <v>636430</v>
      </c>
      <c r="L10" s="109">
        <v>613332.39</v>
      </c>
      <c r="M10" s="97">
        <f>K10-L10</f>
        <v>23097.609999999986</v>
      </c>
      <c r="N10" s="108">
        <v>2311000.2999999998</v>
      </c>
      <c r="O10" s="109">
        <v>2311000.2999999998</v>
      </c>
      <c r="P10" s="97">
        <f>N10-O10</f>
        <v>0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13260</v>
      </c>
      <c r="AA10" s="109">
        <v>12159.990000000002</v>
      </c>
      <c r="AB10" s="97">
        <f>Z10-AA10</f>
        <v>1100.0099999999984</v>
      </c>
      <c r="AC10" s="108">
        <v>0</v>
      </c>
      <c r="AD10" s="109">
        <v>0</v>
      </c>
      <c r="AE10" s="97">
        <f>AC10-AD10</f>
        <v>0</v>
      </c>
      <c r="AF10" s="108">
        <v>0</v>
      </c>
      <c r="AG10" s="109">
        <v>0</v>
      </c>
      <c r="AH10" s="97">
        <f>AF10-AG10</f>
        <v>0</v>
      </c>
      <c r="AI10" s="108">
        <v>52140</v>
      </c>
      <c r="AJ10" s="109">
        <v>42600.590000000004</v>
      </c>
      <c r="AK10" s="97">
        <f>AI10-AJ10</f>
        <v>9539.4099999999962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8">
        <v>0</v>
      </c>
      <c r="BH10" s="109">
        <v>0</v>
      </c>
      <c r="BI10" s="97">
        <f>BG10-BH10</f>
        <v>0</v>
      </c>
      <c r="BJ10" s="100"/>
      <c r="BK10" s="100"/>
      <c r="BM10" s="100"/>
      <c r="BN10" s="100"/>
      <c r="BO10" s="100"/>
    </row>
    <row r="11" spans="1:68" ht="18.75" customHeight="1" x14ac:dyDescent="0.2">
      <c r="A11" s="101"/>
      <c r="B11" s="102">
        <v>2210</v>
      </c>
      <c r="C11" s="103" t="s">
        <v>2</v>
      </c>
      <c r="D11" s="141"/>
      <c r="E11" s="104">
        <f t="shared" si="0"/>
        <v>329289.64</v>
      </c>
      <c r="F11" s="105">
        <f t="shared" si="0"/>
        <v>329280.13</v>
      </c>
      <c r="G11" s="140">
        <f t="shared" ref="G11:G26" si="2">E11-F11</f>
        <v>9.5100000000093132</v>
      </c>
      <c r="H11" s="106">
        <f t="shared" si="1"/>
        <v>150260</v>
      </c>
      <c r="I11" s="107">
        <f t="shared" si="1"/>
        <v>150250.49</v>
      </c>
      <c r="J11" s="94">
        <f t="shared" ref="J11:J26" si="3">H11-I11</f>
        <v>9.5100000000093132</v>
      </c>
      <c r="K11" s="108">
        <v>150260</v>
      </c>
      <c r="L11" s="109">
        <v>150250.49</v>
      </c>
      <c r="M11" s="97">
        <f t="shared" ref="M11:M26" si="4">K11-L11</f>
        <v>9.5100000000093132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0</v>
      </c>
      <c r="AG11" s="109">
        <v>0</v>
      </c>
      <c r="AH11" s="97">
        <f t="shared" ref="AH11:AH26" si="11">AF11-AG11</f>
        <v>0</v>
      </c>
      <c r="AI11" s="108">
        <v>92774</v>
      </c>
      <c r="AJ11" s="109">
        <v>92774</v>
      </c>
      <c r="AK11" s="97">
        <f t="shared" ref="AK11:AK26" si="12">AI11-AJ11</f>
        <v>0</v>
      </c>
      <c r="AL11" s="108">
        <v>86255.64</v>
      </c>
      <c r="AM11" s="109">
        <v>86255.64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8">
        <v>0</v>
      </c>
      <c r="BH11" s="109">
        <v>0</v>
      </c>
      <c r="BI11" s="97">
        <f t="shared" ref="BI11:BI26" si="20">BG11-BH11</f>
        <v>0</v>
      </c>
      <c r="BJ11" s="100"/>
      <c r="BK11" s="100"/>
      <c r="BM11" s="100"/>
      <c r="BN11" s="100"/>
      <c r="BO11" s="100"/>
    </row>
    <row r="12" spans="1:68" ht="18.75" customHeight="1" x14ac:dyDescent="0.2">
      <c r="A12" s="101"/>
      <c r="B12" s="102">
        <v>2220</v>
      </c>
      <c r="C12" s="112" t="s">
        <v>102</v>
      </c>
      <c r="D12" s="113"/>
      <c r="E12" s="104">
        <f t="shared" si="0"/>
        <v>5300</v>
      </c>
      <c r="F12" s="105">
        <f t="shared" si="0"/>
        <v>5300</v>
      </c>
      <c r="G12" s="91">
        <f t="shared" si="2"/>
        <v>0</v>
      </c>
      <c r="H12" s="106">
        <f t="shared" si="1"/>
        <v>5300</v>
      </c>
      <c r="I12" s="107">
        <f t="shared" si="1"/>
        <v>5300</v>
      </c>
      <c r="J12" s="94">
        <f t="shared" si="3"/>
        <v>0</v>
      </c>
      <c r="K12" s="108">
        <v>5300</v>
      </c>
      <c r="L12" s="114">
        <v>5300</v>
      </c>
      <c r="M12" s="97">
        <f t="shared" si="4"/>
        <v>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8">
        <v>0</v>
      </c>
      <c r="BH12" s="114">
        <v>0</v>
      </c>
      <c r="BI12" s="97">
        <f t="shared" si="20"/>
        <v>0</v>
      </c>
      <c r="BJ12" s="100"/>
      <c r="BK12" s="100"/>
      <c r="BM12" s="100"/>
      <c r="BN12" s="100"/>
      <c r="BO12" s="100"/>
    </row>
    <row r="13" spans="1:68" ht="18.75" customHeight="1" x14ac:dyDescent="0.2">
      <c r="A13" s="101"/>
      <c r="B13" s="102">
        <v>2230</v>
      </c>
      <c r="C13" s="103" t="s">
        <v>103</v>
      </c>
      <c r="D13" s="141"/>
      <c r="E13" s="104">
        <f t="shared" si="0"/>
        <v>1614210</v>
      </c>
      <c r="F13" s="105">
        <f t="shared" si="0"/>
        <v>1242720</v>
      </c>
      <c r="G13" s="140">
        <f t="shared" si="2"/>
        <v>371490</v>
      </c>
      <c r="H13" s="106">
        <f t="shared" si="1"/>
        <v>1614210</v>
      </c>
      <c r="I13" s="107">
        <f t="shared" si="1"/>
        <v>1242720</v>
      </c>
      <c r="J13" s="94">
        <f t="shared" si="3"/>
        <v>371490</v>
      </c>
      <c r="K13" s="108">
        <v>1231290</v>
      </c>
      <c r="L13" s="109">
        <v>1051536</v>
      </c>
      <c r="M13" s="97">
        <f t="shared" si="4"/>
        <v>179754</v>
      </c>
      <c r="N13" s="108">
        <v>0</v>
      </c>
      <c r="O13" s="109">
        <v>0</v>
      </c>
      <c r="P13" s="97">
        <f t="shared" si="5"/>
        <v>0</v>
      </c>
      <c r="Q13" s="108">
        <v>382920</v>
      </c>
      <c r="R13" s="109">
        <v>191184</v>
      </c>
      <c r="S13" s="97">
        <f t="shared" si="6"/>
        <v>191736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8">
        <v>0</v>
      </c>
      <c r="BH13" s="109">
        <v>0</v>
      </c>
      <c r="BI13" s="97">
        <f t="shared" si="20"/>
        <v>0</v>
      </c>
      <c r="BJ13" s="100"/>
      <c r="BK13" s="100"/>
      <c r="BM13" s="100"/>
      <c r="BN13" s="100"/>
      <c r="BO13" s="100"/>
    </row>
    <row r="14" spans="1:68" ht="18.75" customHeight="1" x14ac:dyDescent="0.2">
      <c r="A14" s="101"/>
      <c r="B14" s="102">
        <v>2240</v>
      </c>
      <c r="C14" s="103" t="s">
        <v>33</v>
      </c>
      <c r="D14" s="141"/>
      <c r="E14" s="104">
        <f t="shared" si="0"/>
        <v>234115</v>
      </c>
      <c r="F14" s="105">
        <f t="shared" si="0"/>
        <v>230004.35</v>
      </c>
      <c r="G14" s="140">
        <f t="shared" si="2"/>
        <v>4110.6499999999942</v>
      </c>
      <c r="H14" s="106">
        <f t="shared" si="1"/>
        <v>143615</v>
      </c>
      <c r="I14" s="107">
        <f t="shared" si="1"/>
        <v>139504.35</v>
      </c>
      <c r="J14" s="94">
        <f t="shared" si="3"/>
        <v>4110.6499999999942</v>
      </c>
      <c r="K14" s="108">
        <v>143615</v>
      </c>
      <c r="L14" s="109">
        <v>139504.35</v>
      </c>
      <c r="M14" s="97">
        <f t="shared" si="4"/>
        <v>4110.6499999999942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90500</v>
      </c>
      <c r="AM14" s="109">
        <v>90500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8">
        <v>0</v>
      </c>
      <c r="BH14" s="109">
        <v>0</v>
      </c>
      <c r="BI14" s="97">
        <f t="shared" si="20"/>
        <v>0</v>
      </c>
      <c r="BJ14" s="100"/>
      <c r="BK14" s="100"/>
      <c r="BM14" s="100"/>
      <c r="BN14" s="100"/>
      <c r="BO14" s="100"/>
    </row>
    <row r="15" spans="1:68" ht="18.75" customHeight="1" x14ac:dyDescent="0.2">
      <c r="A15" s="101"/>
      <c r="B15" s="102">
        <v>2250</v>
      </c>
      <c r="C15" s="103" t="s">
        <v>104</v>
      </c>
      <c r="D15" s="141"/>
      <c r="E15" s="104">
        <f t="shared" si="0"/>
        <v>17940</v>
      </c>
      <c r="F15" s="105">
        <f t="shared" si="0"/>
        <v>17939.8</v>
      </c>
      <c r="G15" s="140">
        <f t="shared" si="2"/>
        <v>0.2000000000007276</v>
      </c>
      <c r="H15" s="106">
        <f t="shared" si="1"/>
        <v>17940</v>
      </c>
      <c r="I15" s="107">
        <f t="shared" si="1"/>
        <v>17939.8</v>
      </c>
      <c r="J15" s="94">
        <f t="shared" si="3"/>
        <v>0.2000000000007276</v>
      </c>
      <c r="K15" s="108">
        <v>17940</v>
      </c>
      <c r="L15" s="109">
        <v>17939.8</v>
      </c>
      <c r="M15" s="97">
        <f t="shared" si="4"/>
        <v>0.2000000000007276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8">
        <v>0</v>
      </c>
      <c r="BH15" s="109">
        <v>0</v>
      </c>
      <c r="BI15" s="97">
        <f t="shared" si="20"/>
        <v>0</v>
      </c>
      <c r="BJ15" s="100"/>
      <c r="BK15" s="100"/>
      <c r="BM15" s="100"/>
      <c r="BN15" s="100"/>
      <c r="BO15" s="100"/>
    </row>
    <row r="16" spans="1:68" ht="18.75" customHeight="1" x14ac:dyDescent="0.2">
      <c r="A16" s="101"/>
      <c r="B16" s="102">
        <v>2271</v>
      </c>
      <c r="C16" s="103" t="s">
        <v>105</v>
      </c>
      <c r="D16" s="141"/>
      <c r="E16" s="104">
        <f t="shared" si="0"/>
        <v>1149700</v>
      </c>
      <c r="F16" s="105">
        <f t="shared" si="0"/>
        <v>1132986.1800000002</v>
      </c>
      <c r="G16" s="140">
        <f t="shared" si="2"/>
        <v>16713.819999999832</v>
      </c>
      <c r="H16" s="106">
        <f t="shared" si="1"/>
        <v>1140000</v>
      </c>
      <c r="I16" s="107">
        <f t="shared" si="1"/>
        <v>1132986.1800000002</v>
      </c>
      <c r="J16" s="94">
        <f t="shared" si="3"/>
        <v>7013.8199999998324</v>
      </c>
      <c r="K16" s="108">
        <v>1140000</v>
      </c>
      <c r="L16" s="109">
        <v>1132986.1800000002</v>
      </c>
      <c r="M16" s="97">
        <f t="shared" si="4"/>
        <v>7013.8199999998324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0</v>
      </c>
      <c r="AG16" s="109">
        <v>0</v>
      </c>
      <c r="AH16" s="97">
        <f t="shared" si="11"/>
        <v>0</v>
      </c>
      <c r="AI16" s="108">
        <v>9700</v>
      </c>
      <c r="AJ16" s="109">
        <v>0</v>
      </c>
      <c r="AK16" s="97">
        <f t="shared" si="12"/>
        <v>9700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8">
        <v>0</v>
      </c>
      <c r="BH16" s="109">
        <v>0</v>
      </c>
      <c r="BI16" s="97">
        <f t="shared" si="20"/>
        <v>0</v>
      </c>
      <c r="BJ16" s="100"/>
      <c r="BK16" s="100"/>
      <c r="BM16" s="100"/>
      <c r="BN16" s="100"/>
      <c r="BO16" s="100"/>
    </row>
    <row r="17" spans="1:67" ht="18.75" customHeight="1" x14ac:dyDescent="0.2">
      <c r="A17" s="101"/>
      <c r="B17" s="102">
        <v>2272</v>
      </c>
      <c r="C17" s="103" t="s">
        <v>106</v>
      </c>
      <c r="D17" s="141"/>
      <c r="E17" s="104">
        <f t="shared" si="0"/>
        <v>30400</v>
      </c>
      <c r="F17" s="105">
        <f t="shared" si="0"/>
        <v>24219.250000000004</v>
      </c>
      <c r="G17" s="140">
        <f t="shared" si="2"/>
        <v>6180.7499999999964</v>
      </c>
      <c r="H17" s="106">
        <f t="shared" si="1"/>
        <v>30400</v>
      </c>
      <c r="I17" s="107">
        <f t="shared" si="1"/>
        <v>24219.250000000004</v>
      </c>
      <c r="J17" s="94">
        <f t="shared" si="3"/>
        <v>6180.7499999999964</v>
      </c>
      <c r="K17" s="108">
        <v>30400</v>
      </c>
      <c r="L17" s="109">
        <v>24219.250000000004</v>
      </c>
      <c r="M17" s="97">
        <f t="shared" si="4"/>
        <v>6180.7499999999964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8">
        <v>0</v>
      </c>
      <c r="BH17" s="109">
        <v>0</v>
      </c>
      <c r="BI17" s="97">
        <f t="shared" si="20"/>
        <v>0</v>
      </c>
      <c r="BJ17" s="100"/>
      <c r="BK17" s="100"/>
      <c r="BM17" s="100"/>
      <c r="BN17" s="100"/>
      <c r="BO17" s="100"/>
    </row>
    <row r="18" spans="1:67" ht="18.75" customHeight="1" x14ac:dyDescent="0.2">
      <c r="A18" s="101"/>
      <c r="B18" s="102">
        <v>2273</v>
      </c>
      <c r="C18" s="103" t="s">
        <v>107</v>
      </c>
      <c r="D18" s="141"/>
      <c r="E18" s="104">
        <f t="shared" si="0"/>
        <v>220150</v>
      </c>
      <c r="F18" s="105">
        <f t="shared" si="0"/>
        <v>175753.90000000002</v>
      </c>
      <c r="G18" s="140">
        <f t="shared" si="2"/>
        <v>44396.099999999977</v>
      </c>
      <c r="H18" s="106">
        <f t="shared" si="1"/>
        <v>216150</v>
      </c>
      <c r="I18" s="107">
        <f t="shared" si="1"/>
        <v>175753.90000000002</v>
      </c>
      <c r="J18" s="94">
        <f t="shared" si="3"/>
        <v>40396.099999999977</v>
      </c>
      <c r="K18" s="108">
        <v>216150</v>
      </c>
      <c r="L18" s="109">
        <v>175753.90000000002</v>
      </c>
      <c r="M18" s="97">
        <f t="shared" si="4"/>
        <v>40396.099999999977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0</v>
      </c>
      <c r="AG18" s="109">
        <v>0</v>
      </c>
      <c r="AH18" s="97">
        <f t="shared" si="11"/>
        <v>0</v>
      </c>
      <c r="AI18" s="108">
        <v>4000</v>
      </c>
      <c r="AJ18" s="109">
        <v>0</v>
      </c>
      <c r="AK18" s="97">
        <f t="shared" si="12"/>
        <v>4000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8">
        <v>0</v>
      </c>
      <c r="BH18" s="109">
        <v>0</v>
      </c>
      <c r="BI18" s="97">
        <f t="shared" si="20"/>
        <v>0</v>
      </c>
      <c r="BJ18" s="100"/>
      <c r="BK18" s="100"/>
      <c r="BM18" s="100"/>
      <c r="BN18" s="100"/>
      <c r="BO18" s="100"/>
    </row>
    <row r="19" spans="1:67" ht="18.75" customHeight="1" x14ac:dyDescent="0.2">
      <c r="A19" s="101"/>
      <c r="B19" s="102">
        <v>2274</v>
      </c>
      <c r="C19" s="103" t="s">
        <v>108</v>
      </c>
      <c r="D19" s="141"/>
      <c r="E19" s="104">
        <f t="shared" si="0"/>
        <v>0</v>
      </c>
      <c r="F19" s="105">
        <f t="shared" si="0"/>
        <v>0</v>
      </c>
      <c r="G19" s="140">
        <f t="shared" si="2"/>
        <v>0</v>
      </c>
      <c r="H19" s="106">
        <f t="shared" si="1"/>
        <v>0</v>
      </c>
      <c r="I19" s="107">
        <f t="shared" si="1"/>
        <v>0</v>
      </c>
      <c r="J19" s="94">
        <f t="shared" si="3"/>
        <v>0</v>
      </c>
      <c r="K19" s="108">
        <v>0</v>
      </c>
      <c r="L19" s="109">
        <v>0</v>
      </c>
      <c r="M19" s="97">
        <f t="shared" si="4"/>
        <v>0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8">
        <v>0</v>
      </c>
      <c r="BH19" s="109">
        <v>0</v>
      </c>
      <c r="BI19" s="97">
        <f t="shared" si="20"/>
        <v>0</v>
      </c>
      <c r="BJ19" s="100"/>
      <c r="BK19" s="100"/>
      <c r="BM19" s="100"/>
      <c r="BN19" s="100"/>
      <c r="BO19" s="100"/>
    </row>
    <row r="20" spans="1:67" ht="18.75" customHeight="1" x14ac:dyDescent="0.2">
      <c r="A20" s="101"/>
      <c r="B20" s="102">
        <v>2275</v>
      </c>
      <c r="C20" s="103" t="s">
        <v>109</v>
      </c>
      <c r="D20" s="141"/>
      <c r="E20" s="104">
        <f t="shared" si="0"/>
        <v>9400</v>
      </c>
      <c r="F20" s="105">
        <f t="shared" si="0"/>
        <v>8978.34</v>
      </c>
      <c r="G20" s="140">
        <f t="shared" si="2"/>
        <v>421.65999999999985</v>
      </c>
      <c r="H20" s="106">
        <f t="shared" si="1"/>
        <v>9400</v>
      </c>
      <c r="I20" s="107">
        <f t="shared" si="1"/>
        <v>8978.34</v>
      </c>
      <c r="J20" s="94">
        <f t="shared" si="3"/>
        <v>421.65999999999985</v>
      </c>
      <c r="K20" s="108">
        <v>9400</v>
      </c>
      <c r="L20" s="109">
        <v>8978.34</v>
      </c>
      <c r="M20" s="97">
        <f t="shared" si="4"/>
        <v>421.65999999999985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8">
        <v>0</v>
      </c>
      <c r="BH20" s="109">
        <v>0</v>
      </c>
      <c r="BI20" s="97">
        <f t="shared" si="20"/>
        <v>0</v>
      </c>
      <c r="BJ20" s="100"/>
      <c r="BK20" s="100"/>
      <c r="BM20" s="100"/>
      <c r="BN20" s="100"/>
      <c r="BO20" s="100"/>
    </row>
    <row r="21" spans="1:67" ht="18.75" customHeight="1" x14ac:dyDescent="0.2">
      <c r="A21" s="101"/>
      <c r="B21" s="102">
        <v>2282</v>
      </c>
      <c r="C21" s="103" t="s">
        <v>110</v>
      </c>
      <c r="D21" s="141"/>
      <c r="E21" s="104">
        <f t="shared" si="0"/>
        <v>3078.8</v>
      </c>
      <c r="F21" s="105">
        <f t="shared" si="0"/>
        <v>3078.8</v>
      </c>
      <c r="G21" s="140">
        <f t="shared" si="2"/>
        <v>0</v>
      </c>
      <c r="H21" s="106">
        <f t="shared" si="1"/>
        <v>3078.8</v>
      </c>
      <c r="I21" s="107">
        <f t="shared" si="1"/>
        <v>3078.8</v>
      </c>
      <c r="J21" s="94">
        <f t="shared" si="3"/>
        <v>0</v>
      </c>
      <c r="K21" s="108">
        <v>3078.8</v>
      </c>
      <c r="L21" s="109">
        <v>3078.8</v>
      </c>
      <c r="M21" s="97">
        <f t="shared" si="4"/>
        <v>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8">
        <v>0</v>
      </c>
      <c r="BH21" s="109">
        <v>0</v>
      </c>
      <c r="BI21" s="97">
        <f t="shared" si="20"/>
        <v>0</v>
      </c>
      <c r="BJ21" s="100"/>
      <c r="BK21" s="100"/>
      <c r="BM21" s="100"/>
      <c r="BN21" s="100"/>
      <c r="BO21" s="100"/>
    </row>
    <row r="22" spans="1:67" ht="18.75" customHeight="1" x14ac:dyDescent="0.2">
      <c r="A22" s="101"/>
      <c r="B22" s="102">
        <v>2730</v>
      </c>
      <c r="C22" s="103" t="s">
        <v>111</v>
      </c>
      <c r="D22" s="141"/>
      <c r="E22" s="104">
        <f t="shared" si="0"/>
        <v>10200</v>
      </c>
      <c r="F22" s="105">
        <f t="shared" si="0"/>
        <v>10200</v>
      </c>
      <c r="G22" s="140">
        <f t="shared" si="2"/>
        <v>0</v>
      </c>
      <c r="H22" s="106">
        <f t="shared" si="1"/>
        <v>10200</v>
      </c>
      <c r="I22" s="107">
        <f t="shared" si="1"/>
        <v>10200</v>
      </c>
      <c r="J22" s="94">
        <f t="shared" si="3"/>
        <v>0</v>
      </c>
      <c r="K22" s="108">
        <v>10200</v>
      </c>
      <c r="L22" s="109">
        <v>10200</v>
      </c>
      <c r="M22" s="97">
        <f t="shared" si="4"/>
        <v>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8">
        <v>0</v>
      </c>
      <c r="BH22" s="109">
        <v>0</v>
      </c>
      <c r="BI22" s="97">
        <f t="shared" si="20"/>
        <v>0</v>
      </c>
      <c r="BJ22" s="100"/>
      <c r="BK22" s="100"/>
      <c r="BM22" s="100"/>
      <c r="BN22" s="100"/>
      <c r="BO22" s="100"/>
    </row>
    <row r="23" spans="1:67" ht="18.75" customHeight="1" x14ac:dyDescent="0.2">
      <c r="A23" s="101"/>
      <c r="B23" s="102">
        <v>2800</v>
      </c>
      <c r="C23" s="103" t="s">
        <v>112</v>
      </c>
      <c r="D23" s="141"/>
      <c r="E23" s="104">
        <f t="shared" si="0"/>
        <v>590</v>
      </c>
      <c r="F23" s="105">
        <f t="shared" si="0"/>
        <v>212.4</v>
      </c>
      <c r="G23" s="140">
        <f t="shared" si="2"/>
        <v>377.6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0</v>
      </c>
      <c r="AG23" s="109">
        <v>0</v>
      </c>
      <c r="AH23" s="97">
        <f t="shared" si="11"/>
        <v>0</v>
      </c>
      <c r="AI23" s="108">
        <v>590</v>
      </c>
      <c r="AJ23" s="109">
        <v>212.4</v>
      </c>
      <c r="AK23" s="97">
        <f t="shared" si="12"/>
        <v>377.6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8">
        <v>0</v>
      </c>
      <c r="BH23" s="109">
        <v>0</v>
      </c>
      <c r="BI23" s="97">
        <f t="shared" si="20"/>
        <v>0</v>
      </c>
      <c r="BJ23" s="100"/>
      <c r="BK23" s="100"/>
      <c r="BM23" s="100"/>
      <c r="BN23" s="100"/>
      <c r="BO23" s="100"/>
    </row>
    <row r="24" spans="1:67" ht="18.75" customHeight="1" x14ac:dyDescent="0.2">
      <c r="A24" s="101"/>
      <c r="B24" s="102">
        <v>3110</v>
      </c>
      <c r="C24" s="103" t="s">
        <v>113</v>
      </c>
      <c r="D24" s="141"/>
      <c r="E24" s="104">
        <f t="shared" si="0"/>
        <v>1106702</v>
      </c>
      <c r="F24" s="105">
        <f t="shared" si="0"/>
        <v>1091573.1200000001</v>
      </c>
      <c r="G24" s="140">
        <f t="shared" si="2"/>
        <v>15128.879999999888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0</v>
      </c>
      <c r="AG24" s="109">
        <v>0</v>
      </c>
      <c r="AH24" s="97">
        <f t="shared" si="11"/>
        <v>0</v>
      </c>
      <c r="AI24" s="108">
        <v>43900</v>
      </c>
      <c r="AJ24" s="109">
        <v>43849</v>
      </c>
      <c r="AK24" s="97">
        <f t="shared" si="12"/>
        <v>51</v>
      </c>
      <c r="AL24" s="108">
        <v>493962</v>
      </c>
      <c r="AM24" s="109">
        <v>493962</v>
      </c>
      <c r="AN24" s="97">
        <f t="shared" si="13"/>
        <v>0</v>
      </c>
      <c r="AO24" s="108">
        <v>106080</v>
      </c>
      <c r="AP24" s="109">
        <v>106002.12</v>
      </c>
      <c r="AQ24" s="97">
        <f t="shared" si="14"/>
        <v>77.880000000004657</v>
      </c>
      <c r="AR24" s="108">
        <v>24000</v>
      </c>
      <c r="AS24" s="109">
        <v>24525</v>
      </c>
      <c r="AT24" s="97">
        <f t="shared" si="15"/>
        <v>-525</v>
      </c>
      <c r="AU24" s="108">
        <v>216000</v>
      </c>
      <c r="AV24" s="109">
        <v>200475</v>
      </c>
      <c r="AW24" s="97">
        <f t="shared" si="16"/>
        <v>15525</v>
      </c>
      <c r="AX24" s="108">
        <v>22276</v>
      </c>
      <c r="AY24" s="109">
        <v>22276</v>
      </c>
      <c r="AZ24" s="97">
        <f t="shared" si="17"/>
        <v>0</v>
      </c>
      <c r="BA24" s="108">
        <v>200484</v>
      </c>
      <c r="BB24" s="109">
        <v>200484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8">
        <v>0</v>
      </c>
      <c r="BH24" s="109">
        <v>0</v>
      </c>
      <c r="BI24" s="97">
        <f t="shared" si="20"/>
        <v>0</v>
      </c>
      <c r="BJ24" s="100"/>
      <c r="BK24" s="100"/>
      <c r="BM24" s="100"/>
      <c r="BN24" s="100"/>
      <c r="BO24" s="100"/>
    </row>
    <row r="25" spans="1:67" ht="18.75" customHeight="1" x14ac:dyDescent="0.2">
      <c r="A25" s="101"/>
      <c r="B25" s="116">
        <v>3132</v>
      </c>
      <c r="C25" s="103" t="s">
        <v>114</v>
      </c>
      <c r="D25" s="141"/>
      <c r="E25" s="104">
        <f t="shared" si="0"/>
        <v>2923300</v>
      </c>
      <c r="F25" s="105">
        <f t="shared" si="0"/>
        <v>2738260.0700000003</v>
      </c>
      <c r="G25" s="140">
        <f t="shared" si="2"/>
        <v>185039.9299999997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0</v>
      </c>
      <c r="AM25" s="114">
        <v>0</v>
      </c>
      <c r="AN25" s="97">
        <f t="shared" si="13"/>
        <v>0</v>
      </c>
      <c r="AO25" s="108">
        <v>2923300</v>
      </c>
      <c r="AP25" s="114">
        <v>2738260.0700000003</v>
      </c>
      <c r="AQ25" s="97">
        <f t="shared" si="14"/>
        <v>185039.9299999997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>
        <v>0</v>
      </c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8">
        <v>0</v>
      </c>
      <c r="BH25" s="114">
        <v>0</v>
      </c>
      <c r="BI25" s="97">
        <f t="shared" si="20"/>
        <v>0</v>
      </c>
      <c r="BJ25" s="100"/>
      <c r="BK25" s="100"/>
      <c r="BM25" s="100"/>
      <c r="BN25" s="100"/>
      <c r="BO25" s="100"/>
    </row>
    <row r="26" spans="1:67" ht="18.75" customHeight="1" thickBot="1" x14ac:dyDescent="0.25">
      <c r="A26" s="117"/>
      <c r="B26" s="116">
        <v>3142</v>
      </c>
      <c r="C26" s="118" t="s">
        <v>115</v>
      </c>
      <c r="D26" s="142"/>
      <c r="E26" s="119">
        <f t="shared" si="0"/>
        <v>0</v>
      </c>
      <c r="F26" s="120">
        <f t="shared" si="0"/>
        <v>0</v>
      </c>
      <c r="G26" s="140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23">
        <v>0</v>
      </c>
      <c r="BH26" s="124">
        <v>0</v>
      </c>
      <c r="BI26" s="97">
        <f t="shared" si="20"/>
        <v>0</v>
      </c>
      <c r="BJ26" s="100"/>
      <c r="BK26" s="100"/>
      <c r="BM26" s="100"/>
      <c r="BN26" s="100"/>
      <c r="BO26" s="100"/>
    </row>
    <row r="27" spans="1:67" ht="18.75" customHeight="1" thickBot="1" x14ac:dyDescent="0.25">
      <c r="A27" s="127" t="s">
        <v>117</v>
      </c>
      <c r="B27" s="128"/>
      <c r="C27" s="128"/>
      <c r="D27" s="143"/>
      <c r="E27" s="129">
        <f t="shared" ref="E27:BE27" si="21">SUM(E9:E26)</f>
        <v>24140635.950000003</v>
      </c>
      <c r="F27" s="130">
        <f t="shared" si="21"/>
        <v>23264986.690000005</v>
      </c>
      <c r="G27" s="131">
        <f t="shared" si="21"/>
        <v>875649.25999999815</v>
      </c>
      <c r="H27" s="137">
        <f t="shared" si="21"/>
        <v>19522794.310000002</v>
      </c>
      <c r="I27" s="144">
        <f t="shared" si="21"/>
        <v>18929172.190000001</v>
      </c>
      <c r="J27" s="132">
        <f t="shared" si="21"/>
        <v>593622.11999999813</v>
      </c>
      <c r="K27" s="137">
        <f t="shared" si="21"/>
        <v>6474933.7999999998</v>
      </c>
      <c r="L27" s="134">
        <f t="shared" si="21"/>
        <v>6079325.0499999998</v>
      </c>
      <c r="M27" s="135">
        <f t="shared" si="21"/>
        <v>395608.74999999953</v>
      </c>
      <c r="N27" s="137">
        <f t="shared" si="21"/>
        <v>12591230.510000002</v>
      </c>
      <c r="O27" s="134">
        <f t="shared" si="21"/>
        <v>12591230.510000002</v>
      </c>
      <c r="P27" s="135">
        <f t="shared" si="21"/>
        <v>0</v>
      </c>
      <c r="Q27" s="137">
        <f t="shared" si="21"/>
        <v>382920</v>
      </c>
      <c r="R27" s="134">
        <f t="shared" si="21"/>
        <v>191184</v>
      </c>
      <c r="S27" s="135">
        <f t="shared" si="21"/>
        <v>191736</v>
      </c>
      <c r="T27" s="145">
        <f t="shared" si="21"/>
        <v>0</v>
      </c>
      <c r="U27" s="136">
        <f t="shared" si="21"/>
        <v>0</v>
      </c>
      <c r="V27" s="135">
        <f t="shared" si="21"/>
        <v>0</v>
      </c>
      <c r="W27" s="145">
        <f t="shared" si="21"/>
        <v>0</v>
      </c>
      <c r="X27" s="136">
        <f t="shared" si="21"/>
        <v>0</v>
      </c>
      <c r="Y27" s="135">
        <f t="shared" si="21"/>
        <v>0</v>
      </c>
      <c r="Z27" s="137">
        <f t="shared" si="21"/>
        <v>73710</v>
      </c>
      <c r="AA27" s="134">
        <f t="shared" si="21"/>
        <v>67432.63</v>
      </c>
      <c r="AB27" s="135">
        <f t="shared" si="21"/>
        <v>6277.369999999999</v>
      </c>
      <c r="AC27" s="137">
        <f t="shared" si="21"/>
        <v>0</v>
      </c>
      <c r="AD27" s="134">
        <f t="shared" si="21"/>
        <v>0</v>
      </c>
      <c r="AE27" s="135">
        <f t="shared" si="21"/>
        <v>0</v>
      </c>
      <c r="AF27" s="137">
        <f t="shared" si="21"/>
        <v>0</v>
      </c>
      <c r="AG27" s="134">
        <f t="shared" si="21"/>
        <v>0</v>
      </c>
      <c r="AH27" s="135">
        <f t="shared" si="21"/>
        <v>0</v>
      </c>
      <c r="AI27" s="137">
        <f t="shared" si="21"/>
        <v>454984</v>
      </c>
      <c r="AJ27" s="134">
        <f t="shared" si="21"/>
        <v>373074.67</v>
      </c>
      <c r="AK27" s="135">
        <f t="shared" si="21"/>
        <v>81909.330000000045</v>
      </c>
      <c r="AL27" s="133">
        <f t="shared" si="21"/>
        <v>670717.64</v>
      </c>
      <c r="AM27" s="134">
        <f t="shared" si="21"/>
        <v>670717.64</v>
      </c>
      <c r="AN27" s="135">
        <f t="shared" si="21"/>
        <v>0</v>
      </c>
      <c r="AO27" s="137">
        <f t="shared" si="21"/>
        <v>3029380</v>
      </c>
      <c r="AP27" s="134">
        <f t="shared" si="21"/>
        <v>2844262.1900000004</v>
      </c>
      <c r="AQ27" s="135">
        <f t="shared" si="21"/>
        <v>185117.80999999971</v>
      </c>
      <c r="AR27" s="137">
        <f t="shared" si="21"/>
        <v>24000</v>
      </c>
      <c r="AS27" s="134">
        <f t="shared" si="21"/>
        <v>24525</v>
      </c>
      <c r="AT27" s="135">
        <f t="shared" si="21"/>
        <v>-525</v>
      </c>
      <c r="AU27" s="137">
        <f t="shared" si="21"/>
        <v>216000</v>
      </c>
      <c r="AV27" s="134">
        <f t="shared" si="21"/>
        <v>200475</v>
      </c>
      <c r="AW27" s="135">
        <f t="shared" si="21"/>
        <v>15525</v>
      </c>
      <c r="AX27" s="137">
        <f t="shared" si="21"/>
        <v>22276</v>
      </c>
      <c r="AY27" s="134">
        <f t="shared" si="21"/>
        <v>22276</v>
      </c>
      <c r="AZ27" s="135">
        <f t="shared" si="21"/>
        <v>0</v>
      </c>
      <c r="BA27" s="137">
        <f t="shared" si="21"/>
        <v>200484</v>
      </c>
      <c r="BB27" s="134">
        <f t="shared" si="21"/>
        <v>200484</v>
      </c>
      <c r="BC27" s="135">
        <f t="shared" si="21"/>
        <v>0</v>
      </c>
      <c r="BD27" s="137">
        <f t="shared" si="21"/>
        <v>0</v>
      </c>
      <c r="BE27" s="134">
        <f t="shared" si="21"/>
        <v>0</v>
      </c>
      <c r="BF27" s="135">
        <f>SUM(BF9:BF25)</f>
        <v>0</v>
      </c>
      <c r="BG27" s="137">
        <f>SUM(BG9:BG26)</f>
        <v>0</v>
      </c>
      <c r="BH27" s="134">
        <f>SUM(BH9:BH26)</f>
        <v>0</v>
      </c>
      <c r="BI27" s="135">
        <f>SUM(BI9:BI25)</f>
        <v>0</v>
      </c>
      <c r="BJ27" s="100"/>
      <c r="BK27" s="100"/>
      <c r="BM27" s="100"/>
      <c r="BN27" s="100"/>
      <c r="BO27" s="100"/>
    </row>
  </sheetData>
  <sheetProtection sheet="1" objects="1" scenarios="1"/>
  <mergeCells count="44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5CE0-DCAF-426C-886C-96D7CC465DB4}">
  <sheetPr codeName="Лист5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4.7109375" style="2" customWidth="1"/>
    <col min="3" max="3" width="21" style="3" customWidth="1"/>
    <col min="4" max="4" width="23.85546875" style="27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Ліцей2!B4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150250.49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1">
        <f>Ліцей2!I11</f>
        <v>150250.49</v>
      </c>
      <c r="E5" s="12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t="16.5" customHeight="1" collapsed="1" x14ac:dyDescent="0.3">
      <c r="A6" s="13">
        <v>2210.1</v>
      </c>
      <c r="B6" s="14" t="s">
        <v>3</v>
      </c>
      <c r="C6" s="14"/>
      <c r="D6" s="15">
        <f>1235.18+2385+100+404+4560</f>
        <v>8684.18</v>
      </c>
      <c r="E6" s="8"/>
      <c r="F6" s="8"/>
      <c r="G6" s="8"/>
      <c r="I6" s="8"/>
      <c r="J6" s="8"/>
      <c r="K6" s="8"/>
      <c r="M6" s="8"/>
      <c r="N6" s="8"/>
      <c r="O6" s="8"/>
    </row>
    <row r="7" spans="1:15" ht="19.5" customHeight="1" x14ac:dyDescent="0.3">
      <c r="A7" s="13">
        <v>2210.1999999999998</v>
      </c>
      <c r="B7" s="14" t="s">
        <v>4</v>
      </c>
      <c r="C7" s="14"/>
      <c r="D7" s="15">
        <f>9768.93+35</f>
        <v>9803.93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6"/>
      <c r="B8" s="17"/>
      <c r="C8" s="18">
        <f>SUM(C9:C18)</f>
        <v>9803.93</v>
      </c>
      <c r="D8" s="19"/>
      <c r="E8" s="20">
        <f>D7-C8</f>
        <v>0</v>
      </c>
    </row>
    <row r="9" spans="1:15" collapsed="1" x14ac:dyDescent="0.3">
      <c r="A9" s="13">
        <v>201</v>
      </c>
      <c r="B9" s="21" t="s">
        <v>5</v>
      </c>
      <c r="C9" s="22">
        <f>8500+100+268.32+35</f>
        <v>8903.32</v>
      </c>
      <c r="D9" s="19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3">
        <v>202</v>
      </c>
      <c r="B10" s="21" t="s">
        <v>6</v>
      </c>
      <c r="C10" s="22">
        <f>364</f>
        <v>364</v>
      </c>
      <c r="D10" s="19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3">
        <v>203</v>
      </c>
      <c r="B11" s="23" t="s">
        <v>7</v>
      </c>
      <c r="C11" s="13">
        <v>377.37</v>
      </c>
      <c r="D11" s="19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3">
        <v>204</v>
      </c>
      <c r="B12" s="23" t="s">
        <v>8</v>
      </c>
      <c r="C12" s="22">
        <v>159.24</v>
      </c>
      <c r="D12" s="19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3"/>
      <c r="B13" s="23"/>
      <c r="C13" s="22"/>
      <c r="D13" s="19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3"/>
      <c r="B14" s="23"/>
      <c r="C14" s="22"/>
      <c r="D14" s="19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3"/>
      <c r="B15" s="23"/>
      <c r="C15" s="22"/>
      <c r="D15" s="19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3"/>
      <c r="B16" s="23"/>
      <c r="C16" s="22"/>
      <c r="D16" s="19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3"/>
      <c r="B17" s="23"/>
      <c r="C17" s="22"/>
      <c r="D17" s="19"/>
      <c r="E17" s="8"/>
      <c r="F17" s="8"/>
      <c r="G17" s="8"/>
      <c r="I17" s="8"/>
      <c r="J17" s="8"/>
      <c r="K17" s="8"/>
      <c r="M17" s="8"/>
      <c r="N17" s="8"/>
      <c r="O17" s="8"/>
    </row>
    <row r="18" spans="1:15" ht="15" hidden="1" customHeight="1" x14ac:dyDescent="0.3">
      <c r="A18" s="13"/>
      <c r="B18" s="23"/>
      <c r="C18" s="22"/>
      <c r="D18" s="19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3">
        <v>2210.3000000000002</v>
      </c>
      <c r="B19" s="14" t="s">
        <v>9</v>
      </c>
      <c r="C19" s="14"/>
      <c r="D19" s="15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3">
        <v>2210.4</v>
      </c>
      <c r="B20" s="14" t="s">
        <v>10</v>
      </c>
      <c r="C20" s="14"/>
      <c r="D20" s="15"/>
      <c r="E20" s="8"/>
      <c r="F20" s="8"/>
      <c r="G20" s="8"/>
      <c r="I20" s="8"/>
      <c r="J20" s="8"/>
      <c r="K20" s="8"/>
      <c r="M20" s="8"/>
      <c r="N20" s="8"/>
      <c r="O20" s="8"/>
    </row>
    <row r="21" spans="1:15" ht="20.25" customHeight="1" x14ac:dyDescent="0.3">
      <c r="A21" s="13">
        <v>2210.5</v>
      </c>
      <c r="B21" s="14" t="s">
        <v>11</v>
      </c>
      <c r="C21" s="14"/>
      <c r="D21" s="15">
        <v>56240.880000000005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8" hidden="1" customHeight="1" outlineLevel="1" x14ac:dyDescent="0.3">
      <c r="A22" s="16"/>
      <c r="B22" s="17"/>
      <c r="C22" s="18">
        <f>SUM(C23:C32)</f>
        <v>56240.880000000005</v>
      </c>
      <c r="D22" s="19"/>
      <c r="E22" s="20">
        <f>D21-C22</f>
        <v>0</v>
      </c>
    </row>
    <row r="23" spans="1:15" collapsed="1" x14ac:dyDescent="0.3">
      <c r="A23" s="13">
        <v>503</v>
      </c>
      <c r="B23" s="23" t="s">
        <v>12</v>
      </c>
      <c r="C23" s="22">
        <f>400+2191+3805</f>
        <v>6396</v>
      </c>
      <c r="D23" s="19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3">
        <v>501</v>
      </c>
      <c r="B24" s="23" t="s">
        <v>13</v>
      </c>
      <c r="C24" s="22">
        <f>1260+3684</f>
        <v>4944</v>
      </c>
      <c r="D24" s="19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3">
        <v>506</v>
      </c>
      <c r="B25" s="23" t="s">
        <v>14</v>
      </c>
      <c r="C25" s="22">
        <f>8800</f>
        <v>8800</v>
      </c>
      <c r="D25" s="19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3">
        <v>507</v>
      </c>
      <c r="B26" s="23" t="s">
        <v>15</v>
      </c>
      <c r="C26" s="22">
        <v>5150.88</v>
      </c>
      <c r="D26" s="19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3">
        <v>512</v>
      </c>
      <c r="B27" s="23" t="s">
        <v>16</v>
      </c>
      <c r="C27" s="22">
        <v>1200</v>
      </c>
      <c r="D27" s="19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3">
        <v>514</v>
      </c>
      <c r="B28" s="23" t="s">
        <v>17</v>
      </c>
      <c r="C28" s="22">
        <v>29750</v>
      </c>
      <c r="D28" s="19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3"/>
      <c r="B29" s="23"/>
      <c r="C29" s="22"/>
      <c r="D29" s="19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3"/>
      <c r="B30" s="23"/>
      <c r="C30" s="22"/>
      <c r="D30" s="19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3"/>
      <c r="B31" s="23"/>
      <c r="C31" s="22"/>
      <c r="D31" s="19"/>
      <c r="E31" s="8"/>
      <c r="F31" s="8"/>
      <c r="G31" s="8"/>
      <c r="I31" s="8"/>
      <c r="J31" s="8"/>
      <c r="K31" s="8"/>
      <c r="M31" s="8"/>
      <c r="N31" s="8"/>
      <c r="O31" s="8"/>
    </row>
    <row r="32" spans="1:15" ht="21" hidden="1" customHeight="1" x14ac:dyDescent="0.3">
      <c r="A32" s="13"/>
      <c r="B32" s="23"/>
      <c r="C32" s="22"/>
      <c r="D32" s="19"/>
      <c r="E32" s="8"/>
      <c r="F32" s="8"/>
      <c r="G32" s="8"/>
      <c r="I32" s="8"/>
      <c r="J32" s="8"/>
      <c r="K32" s="8"/>
      <c r="M32" s="8"/>
      <c r="N32" s="8"/>
      <c r="O32" s="8"/>
    </row>
    <row r="33" spans="1:15" ht="18" customHeight="1" x14ac:dyDescent="0.3">
      <c r="A33" s="13">
        <v>2210.6</v>
      </c>
      <c r="B33" s="14" t="s">
        <v>18</v>
      </c>
      <c r="C33" s="14"/>
      <c r="D33" s="15">
        <f>3598.5+1756</f>
        <v>5354.5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3">
        <v>2210.6999999999998</v>
      </c>
      <c r="B34" s="14" t="s">
        <v>19</v>
      </c>
      <c r="C34" s="14"/>
      <c r="D34" s="15">
        <v>8512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6"/>
      <c r="B35" s="17"/>
      <c r="C35" s="18">
        <f>SUM(C36:C43)</f>
        <v>8512</v>
      </c>
      <c r="D35" s="22"/>
      <c r="E35" s="20">
        <f>D34-C35</f>
        <v>0</v>
      </c>
    </row>
    <row r="36" spans="1:15" collapsed="1" x14ac:dyDescent="0.3">
      <c r="A36" s="13"/>
      <c r="B36" s="23"/>
      <c r="C36" s="22">
        <v>8512</v>
      </c>
      <c r="D36" s="22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3"/>
      <c r="B37" s="23"/>
      <c r="C37" s="22"/>
      <c r="D37" s="22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3"/>
      <c r="B38" s="23"/>
      <c r="C38" s="22"/>
      <c r="D38" s="22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3"/>
      <c r="B39" s="23"/>
      <c r="C39" s="22"/>
      <c r="D39" s="22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3"/>
      <c r="B40" s="23"/>
      <c r="C40" s="22"/>
      <c r="D40" s="22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3"/>
      <c r="B41" s="23"/>
      <c r="C41" s="22"/>
      <c r="D41" s="22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3"/>
      <c r="B42" s="23"/>
      <c r="C42" s="22"/>
      <c r="D42" s="22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3"/>
      <c r="B43" s="24"/>
      <c r="C43" s="22"/>
      <c r="D43" s="22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3">
        <v>2210.8000000000002</v>
      </c>
      <c r="B44" s="14" t="s">
        <v>20</v>
      </c>
      <c r="C44" s="14"/>
      <c r="D44" s="15">
        <v>4662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6"/>
      <c r="B45" s="17"/>
      <c r="C45" s="18">
        <f>SUM(C46:C49)</f>
        <v>4662</v>
      </c>
      <c r="D45" s="19"/>
      <c r="E45" s="20">
        <f>D44-C45</f>
        <v>0</v>
      </c>
    </row>
    <row r="46" spans="1:15" collapsed="1" x14ac:dyDescent="0.3">
      <c r="A46" s="13">
        <v>803</v>
      </c>
      <c r="B46" s="23" t="s">
        <v>21</v>
      </c>
      <c r="C46" s="22">
        <f>1050</f>
        <v>1050</v>
      </c>
      <c r="D46" s="19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3">
        <v>803</v>
      </c>
      <c r="B47" s="23" t="s">
        <v>22</v>
      </c>
      <c r="C47" s="22">
        <v>3612</v>
      </c>
      <c r="D47" s="19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3"/>
      <c r="B48" s="23"/>
      <c r="C48" s="22"/>
      <c r="D48" s="19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3"/>
      <c r="B49" s="24"/>
      <c r="C49" s="22"/>
      <c r="D49" s="19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3">
        <v>2210.9</v>
      </c>
      <c r="B50" s="14" t="s">
        <v>23</v>
      </c>
      <c r="C50" s="14"/>
      <c r="D50" s="15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6"/>
      <c r="B51" s="17"/>
      <c r="C51" s="18">
        <f>SUM(C52:C55)</f>
        <v>0</v>
      </c>
      <c r="D51" s="19"/>
      <c r="E51" s="20">
        <f>D50-C51</f>
        <v>0</v>
      </c>
    </row>
    <row r="52" spans="1:15" hidden="1" collapsed="1" x14ac:dyDescent="0.3">
      <c r="A52" s="13"/>
      <c r="B52" s="23"/>
      <c r="C52" s="22"/>
      <c r="D52" s="19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3"/>
      <c r="B53" s="23"/>
      <c r="C53" s="22"/>
      <c r="D53" s="19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3"/>
      <c r="B54" s="23"/>
      <c r="C54" s="22"/>
      <c r="D54" s="19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3"/>
      <c r="B55" s="24"/>
      <c r="C55" s="22"/>
      <c r="D55" s="19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3">
        <v>2211.9</v>
      </c>
      <c r="B56" s="14" t="s">
        <v>24</v>
      </c>
      <c r="C56" s="14"/>
      <c r="D56" s="15">
        <v>56993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6"/>
      <c r="B57" s="17"/>
      <c r="C57" s="18">
        <f>SUM(C58:C77)</f>
        <v>56993</v>
      </c>
      <c r="D57" s="19"/>
      <c r="E57" s="20">
        <f>D56-C57</f>
        <v>0</v>
      </c>
    </row>
    <row r="58" spans="1:15" collapsed="1" x14ac:dyDescent="0.3">
      <c r="A58" s="13">
        <v>906</v>
      </c>
      <c r="B58" s="23" t="s">
        <v>25</v>
      </c>
      <c r="C58" s="22">
        <f>1800</f>
        <v>1800</v>
      </c>
      <c r="D58" s="19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3">
        <v>907</v>
      </c>
      <c r="B59" s="23" t="s">
        <v>26</v>
      </c>
      <c r="C59" s="22">
        <v>5360</v>
      </c>
      <c r="D59" s="19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3">
        <v>909</v>
      </c>
      <c r="B60" s="25" t="s">
        <v>27</v>
      </c>
      <c r="C60" s="22">
        <v>14500</v>
      </c>
      <c r="D60" s="19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3">
        <v>920</v>
      </c>
      <c r="B61" s="21" t="s">
        <v>28</v>
      </c>
      <c r="C61" s="19">
        <v>22933</v>
      </c>
      <c r="D61" s="19"/>
      <c r="E61" s="8"/>
      <c r="F61" s="8"/>
      <c r="G61" s="8"/>
      <c r="I61" s="8"/>
      <c r="J61" s="8"/>
      <c r="K61" s="8"/>
      <c r="M61" s="8"/>
      <c r="N61" s="8"/>
      <c r="O61" s="8"/>
    </row>
    <row r="62" spans="1:15" x14ac:dyDescent="0.3">
      <c r="A62" s="13">
        <v>914</v>
      </c>
      <c r="B62" s="23" t="s">
        <v>29</v>
      </c>
      <c r="C62" s="19">
        <v>6900</v>
      </c>
      <c r="D62" s="19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3">
        <v>918</v>
      </c>
      <c r="B63" s="23" t="s">
        <v>30</v>
      </c>
      <c r="C63" s="22">
        <v>5500</v>
      </c>
      <c r="D63" s="19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3">
        <v>916</v>
      </c>
      <c r="B64" s="23" t="s">
        <v>31</v>
      </c>
      <c r="C64" s="22"/>
      <c r="D64" s="19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3"/>
      <c r="B65" s="23"/>
      <c r="D65" s="19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3"/>
      <c r="B66" s="23"/>
      <c r="C66" s="22"/>
      <c r="D66" s="19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3"/>
      <c r="B67" s="23"/>
      <c r="C67" s="22"/>
      <c r="D67" s="19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3"/>
      <c r="B68" s="23"/>
      <c r="C68" s="22"/>
      <c r="D68" s="19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3"/>
      <c r="B69" s="23"/>
      <c r="C69" s="22"/>
      <c r="D69" s="19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3"/>
      <c r="B70" s="23"/>
      <c r="C70" s="22"/>
      <c r="D70" s="19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3"/>
      <c r="B71" s="23"/>
      <c r="C71" s="22"/>
      <c r="D71" s="19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3"/>
      <c r="B72" s="25"/>
      <c r="C72" s="22"/>
      <c r="D72" s="19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3"/>
      <c r="B73" s="23"/>
      <c r="C73" s="22"/>
      <c r="D73" s="19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3"/>
      <c r="B74" s="23"/>
      <c r="C74" s="22"/>
      <c r="D74" s="19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3"/>
      <c r="B75" s="23"/>
      <c r="C75" s="22"/>
      <c r="D75" s="19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3"/>
      <c r="B76" s="23"/>
      <c r="C76" s="22"/>
      <c r="D76" s="19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outlineLevel="1" x14ac:dyDescent="0.3">
      <c r="A77" s="8"/>
      <c r="B77" s="26"/>
      <c r="D77" s="27" t="b">
        <f>D4=D5</f>
        <v>1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collapsed="1" x14ac:dyDescent="0.3">
      <c r="A78" s="8"/>
      <c r="B78" s="26"/>
      <c r="D78" s="28" t="s">
        <v>32</v>
      </c>
      <c r="E78" s="8"/>
      <c r="F78" s="8"/>
      <c r="G78" s="8"/>
      <c r="I78" s="8"/>
      <c r="J78" s="8"/>
      <c r="K78" s="8"/>
      <c r="M78" s="8"/>
      <c r="N78" s="8"/>
      <c r="O78" s="8"/>
    </row>
    <row r="79" spans="1:15" x14ac:dyDescent="0.3">
      <c r="A79" s="8"/>
      <c r="B79" s="8"/>
      <c r="D79" s="28" t="s">
        <v>32</v>
      </c>
      <c r="E79" s="8"/>
      <c r="F79" s="8"/>
      <c r="G79" s="8"/>
      <c r="I79" s="8"/>
      <c r="J79" s="8"/>
      <c r="K79" s="8"/>
      <c r="M79" s="8"/>
      <c r="N79" s="8"/>
      <c r="O79" s="8"/>
    </row>
    <row r="80" spans="1:15" ht="14.25" customHeight="1" x14ac:dyDescent="0.3">
      <c r="D80" s="28" t="s">
        <v>32</v>
      </c>
    </row>
    <row r="81" spans="1:15" ht="39.75" customHeight="1" x14ac:dyDescent="0.3">
      <c r="A81" s="4">
        <v>2240</v>
      </c>
      <c r="B81" s="5" t="s">
        <v>33</v>
      </c>
      <c r="C81" s="5"/>
      <c r="D81" s="6">
        <f>SUM(D83:D141)</f>
        <v>139504.34999999998</v>
      </c>
      <c r="E81" s="7">
        <f>D81-D82</f>
        <v>0</v>
      </c>
      <c r="F81" s="8"/>
      <c r="G81" s="8"/>
      <c r="I81" s="8"/>
      <c r="J81" s="8"/>
      <c r="K81" s="8"/>
      <c r="M81" s="8"/>
      <c r="N81" s="8"/>
      <c r="O81" s="8"/>
    </row>
    <row r="82" spans="1:15" hidden="1" outlineLevel="1" x14ac:dyDescent="0.3">
      <c r="A82" s="29">
        <v>2240</v>
      </c>
      <c r="B82" s="29"/>
      <c r="C82" s="10"/>
      <c r="D82" s="11">
        <f>Ліцей2!I14</f>
        <v>139504.35</v>
      </c>
      <c r="E82" s="30" t="b">
        <f>D82=D81</f>
        <v>1</v>
      </c>
    </row>
    <row r="83" spans="1:15" collapsed="1" x14ac:dyDescent="0.3">
      <c r="A83" s="16">
        <v>2240.1</v>
      </c>
      <c r="B83" s="14" t="s">
        <v>34</v>
      </c>
      <c r="C83" s="14"/>
      <c r="D83" s="15">
        <f>5129.23+36328</f>
        <v>41457.229999999996</v>
      </c>
    </row>
    <row r="84" spans="1:15" hidden="1" x14ac:dyDescent="0.3">
      <c r="A84" s="16">
        <v>2240.1999999999998</v>
      </c>
      <c r="B84" s="31" t="s">
        <v>35</v>
      </c>
      <c r="C84" s="32"/>
      <c r="D84" s="15"/>
    </row>
    <row r="85" spans="1:15" x14ac:dyDescent="0.3">
      <c r="A85" s="16">
        <v>2240.3000000000002</v>
      </c>
      <c r="B85" s="31" t="s">
        <v>36</v>
      </c>
      <c r="C85" s="32"/>
      <c r="D85" s="15">
        <v>23102.6</v>
      </c>
    </row>
    <row r="86" spans="1:15" hidden="1" outlineLevel="1" x14ac:dyDescent="0.3">
      <c r="A86" s="16"/>
      <c r="B86" s="17"/>
      <c r="C86" s="18">
        <f>SUM(C87:C94)</f>
        <v>23102.6</v>
      </c>
      <c r="D86" s="19"/>
      <c r="E86" s="20">
        <f>D85-C86</f>
        <v>0</v>
      </c>
    </row>
    <row r="87" spans="1:15" collapsed="1" x14ac:dyDescent="0.3">
      <c r="A87" s="16">
        <v>301</v>
      </c>
      <c r="B87" s="21" t="s">
        <v>37</v>
      </c>
      <c r="C87" s="22">
        <v>2289.56</v>
      </c>
      <c r="D87" s="19"/>
    </row>
    <row r="88" spans="1:15" x14ac:dyDescent="0.3">
      <c r="A88" s="16">
        <v>301</v>
      </c>
      <c r="B88" s="23" t="s">
        <v>38</v>
      </c>
      <c r="C88" s="22">
        <v>1258.4000000000001</v>
      </c>
      <c r="D88" s="19"/>
    </row>
    <row r="89" spans="1:15" x14ac:dyDescent="0.3">
      <c r="A89" s="16">
        <v>301</v>
      </c>
      <c r="B89" s="23" t="s">
        <v>39</v>
      </c>
      <c r="C89" s="22">
        <v>4393.6899999999996</v>
      </c>
      <c r="D89" s="19"/>
    </row>
    <row r="90" spans="1:15" x14ac:dyDescent="0.3">
      <c r="A90" s="16">
        <v>301</v>
      </c>
      <c r="B90" s="23" t="s">
        <v>40</v>
      </c>
      <c r="C90" s="22">
        <v>853.12</v>
      </c>
      <c r="D90" s="19"/>
    </row>
    <row r="91" spans="1:15" x14ac:dyDescent="0.3">
      <c r="A91" s="16">
        <v>301</v>
      </c>
      <c r="B91" s="23" t="s">
        <v>41</v>
      </c>
      <c r="C91" s="22">
        <v>7939.32</v>
      </c>
      <c r="D91" s="19"/>
    </row>
    <row r="92" spans="1:15" x14ac:dyDescent="0.3">
      <c r="A92" s="16">
        <v>301</v>
      </c>
      <c r="B92" s="23" t="s">
        <v>42</v>
      </c>
      <c r="C92" s="22">
        <v>4568.9800000000005</v>
      </c>
      <c r="D92" s="19"/>
    </row>
    <row r="93" spans="1:15" x14ac:dyDescent="0.3">
      <c r="A93" s="16">
        <v>301</v>
      </c>
      <c r="B93" s="23" t="s">
        <v>43</v>
      </c>
      <c r="C93" s="22">
        <v>1799.53</v>
      </c>
      <c r="D93" s="19"/>
    </row>
    <row r="94" spans="1:15" hidden="1" x14ac:dyDescent="0.3">
      <c r="A94" s="16"/>
      <c r="B94" s="16"/>
      <c r="C94" s="22"/>
      <c r="D94" s="19"/>
    </row>
    <row r="95" spans="1:15" hidden="1" x14ac:dyDescent="0.3">
      <c r="A95" s="16">
        <v>2240.4</v>
      </c>
      <c r="B95" s="31" t="s">
        <v>44</v>
      </c>
      <c r="C95" s="32"/>
      <c r="D95" s="15"/>
    </row>
    <row r="96" spans="1:15" hidden="1" x14ac:dyDescent="0.3">
      <c r="A96" s="16">
        <v>2240.5</v>
      </c>
      <c r="B96" s="31" t="s">
        <v>45</v>
      </c>
      <c r="C96" s="32"/>
      <c r="D96" s="15"/>
    </row>
    <row r="97" spans="1:15" hidden="1" outlineLevel="1" x14ac:dyDescent="0.3">
      <c r="A97" s="16"/>
      <c r="B97" s="17"/>
      <c r="C97" s="18">
        <f>SUM(C98:C107)</f>
        <v>0</v>
      </c>
      <c r="D97" s="19"/>
      <c r="E97" s="20">
        <f>D96-C97</f>
        <v>0</v>
      </c>
    </row>
    <row r="98" spans="1:15" ht="20.25" hidden="1" customHeight="1" collapsed="1" x14ac:dyDescent="0.3">
      <c r="A98" s="16"/>
      <c r="B98" s="23"/>
      <c r="C98" s="22"/>
      <c r="D98" s="19"/>
    </row>
    <row r="99" spans="1:15" ht="19.5" hidden="1" customHeight="1" x14ac:dyDescent="0.3">
      <c r="A99" s="16"/>
      <c r="B99" s="25"/>
      <c r="C99" s="22"/>
      <c r="D99" s="19"/>
    </row>
    <row r="100" spans="1:15" ht="20.25" hidden="1" customHeight="1" x14ac:dyDescent="0.3">
      <c r="A100" s="16"/>
      <c r="B100" s="25"/>
      <c r="C100" s="22"/>
      <c r="D100" s="19"/>
    </row>
    <row r="101" spans="1:15" ht="19.5" hidden="1" customHeight="1" x14ac:dyDescent="0.3">
      <c r="A101" s="16"/>
      <c r="B101" s="25"/>
      <c r="C101" s="22"/>
      <c r="D101" s="19"/>
    </row>
    <row r="102" spans="1:15" hidden="1" x14ac:dyDescent="0.3">
      <c r="A102" s="16"/>
      <c r="B102" s="25"/>
      <c r="C102" s="22"/>
      <c r="D102" s="19"/>
    </row>
    <row r="103" spans="1:15" hidden="1" x14ac:dyDescent="0.3">
      <c r="A103" s="16"/>
      <c r="B103" s="25"/>
      <c r="C103" s="22"/>
      <c r="D103" s="19"/>
    </row>
    <row r="104" spans="1:15" hidden="1" x14ac:dyDescent="0.3">
      <c r="A104" s="16"/>
      <c r="B104" s="25"/>
      <c r="C104" s="22"/>
      <c r="D104" s="19"/>
    </row>
    <row r="105" spans="1:15" hidden="1" x14ac:dyDescent="0.3">
      <c r="A105" s="16"/>
      <c r="B105" s="23"/>
      <c r="C105" s="22"/>
      <c r="D105" s="19"/>
    </row>
    <row r="106" spans="1:15" hidden="1" x14ac:dyDescent="0.3">
      <c r="A106" s="16"/>
      <c r="B106" s="23"/>
      <c r="C106" s="22"/>
      <c r="D106" s="19"/>
    </row>
    <row r="107" spans="1:15" hidden="1" x14ac:dyDescent="0.3">
      <c r="A107" s="16"/>
      <c r="B107" s="23"/>
      <c r="C107" s="22"/>
      <c r="D107" s="19"/>
    </row>
    <row r="108" spans="1:15" hidden="1" x14ac:dyDescent="0.3">
      <c r="A108" s="16">
        <v>2240.6</v>
      </c>
      <c r="B108" s="31" t="s">
        <v>46</v>
      </c>
      <c r="C108" s="32"/>
      <c r="D108" s="15"/>
    </row>
    <row r="109" spans="1:15" x14ac:dyDescent="0.3">
      <c r="A109" s="16">
        <v>2240.6999999999998</v>
      </c>
      <c r="B109" s="31" t="s">
        <v>47</v>
      </c>
      <c r="C109" s="32"/>
      <c r="D109" s="15">
        <v>5890.08</v>
      </c>
    </row>
    <row r="110" spans="1:15" hidden="1" outlineLevel="1" x14ac:dyDescent="0.3">
      <c r="A110" s="16"/>
      <c r="B110" s="17"/>
      <c r="C110" s="18">
        <f>SUM(C111:C114)</f>
        <v>5890.08</v>
      </c>
      <c r="D110" s="22"/>
      <c r="E110" s="20">
        <f>D109-C110</f>
        <v>0</v>
      </c>
    </row>
    <row r="111" spans="1:15" collapsed="1" x14ac:dyDescent="0.3">
      <c r="A111" s="13">
        <v>701</v>
      </c>
      <c r="B111" s="23" t="s">
        <v>48</v>
      </c>
      <c r="C111" s="22">
        <v>5890.08</v>
      </c>
      <c r="D111" s="22"/>
      <c r="E111" s="8"/>
      <c r="F111" s="8"/>
      <c r="G111" s="8"/>
      <c r="I111" s="8"/>
      <c r="J111" s="8"/>
      <c r="K111" s="8"/>
      <c r="M111" s="8"/>
      <c r="N111" s="8"/>
      <c r="O111" s="8"/>
    </row>
    <row r="112" spans="1:15" hidden="1" x14ac:dyDescent="0.3">
      <c r="A112" s="13"/>
      <c r="B112" s="23"/>
      <c r="C112" s="22"/>
      <c r="D112" s="22"/>
      <c r="E112" s="8"/>
      <c r="F112" s="8"/>
      <c r="G112" s="8"/>
      <c r="I112" s="8"/>
      <c r="J112" s="8"/>
      <c r="K112" s="8"/>
      <c r="M112" s="8"/>
      <c r="N112" s="8"/>
      <c r="O112" s="8"/>
    </row>
    <row r="113" spans="1:15" hidden="1" x14ac:dyDescent="0.3">
      <c r="A113" s="13"/>
      <c r="B113" s="23"/>
      <c r="C113" s="22"/>
      <c r="D113" s="22"/>
      <c r="E113" s="8"/>
      <c r="F113" s="8"/>
      <c r="G113" s="8"/>
      <c r="I113" s="8"/>
      <c r="J113" s="8"/>
      <c r="K113" s="8"/>
      <c r="M113" s="8"/>
      <c r="N113" s="8"/>
      <c r="O113" s="8"/>
    </row>
    <row r="114" spans="1:15" hidden="1" x14ac:dyDescent="0.3">
      <c r="A114" s="13"/>
      <c r="B114" s="24"/>
      <c r="C114" s="22"/>
      <c r="D114" s="22"/>
      <c r="E114" s="8"/>
      <c r="F114" s="8"/>
      <c r="G114" s="8"/>
      <c r="I114" s="8"/>
      <c r="J114" s="8"/>
      <c r="K114" s="8"/>
      <c r="M114" s="8"/>
      <c r="N114" s="8"/>
      <c r="O114" s="8"/>
    </row>
    <row r="115" spans="1:15" x14ac:dyDescent="0.3">
      <c r="A115" s="16">
        <v>2240.8000000000002</v>
      </c>
      <c r="B115" s="31" t="s">
        <v>49</v>
      </c>
      <c r="C115" s="32"/>
      <c r="D115" s="15">
        <v>3761.23</v>
      </c>
    </row>
    <row r="116" spans="1:15" x14ac:dyDescent="0.3">
      <c r="A116" s="16">
        <v>2240.9</v>
      </c>
      <c r="B116" s="31" t="s">
        <v>50</v>
      </c>
      <c r="C116" s="32"/>
      <c r="D116" s="15">
        <v>1942.52</v>
      </c>
    </row>
    <row r="117" spans="1:15" hidden="1" x14ac:dyDescent="0.3">
      <c r="A117" s="16">
        <v>2241.1</v>
      </c>
      <c r="B117" s="31" t="s">
        <v>51</v>
      </c>
      <c r="C117" s="32"/>
      <c r="D117" s="15"/>
    </row>
    <row r="118" spans="1:15" hidden="1" x14ac:dyDescent="0.3">
      <c r="A118" s="16">
        <v>2241.1999999999998</v>
      </c>
      <c r="B118" s="31" t="s">
        <v>52</v>
      </c>
      <c r="C118" s="32"/>
      <c r="D118" s="15"/>
    </row>
    <row r="119" spans="1:15" x14ac:dyDescent="0.3">
      <c r="A119" s="16">
        <v>2241.3000000000002</v>
      </c>
      <c r="B119" s="31" t="s">
        <v>53</v>
      </c>
      <c r="C119" s="32"/>
      <c r="D119" s="33">
        <f>235+235+859+235+319+235+295.2+235+199.99+235+199.99+235+199.99+235+199.99+235+199.99+235+199.99+199.99+470</f>
        <v>5693.1299999999983</v>
      </c>
    </row>
    <row r="120" spans="1:15" hidden="1" x14ac:dyDescent="0.3">
      <c r="A120" s="16">
        <v>2241.4</v>
      </c>
      <c r="B120" s="31" t="s">
        <v>54</v>
      </c>
      <c r="C120" s="32"/>
      <c r="D120" s="15"/>
    </row>
    <row r="121" spans="1:15" hidden="1" x14ac:dyDescent="0.3">
      <c r="A121" s="16">
        <v>2241.5</v>
      </c>
      <c r="B121" s="31" t="s">
        <v>55</v>
      </c>
      <c r="C121" s="32"/>
      <c r="D121" s="15"/>
    </row>
    <row r="122" spans="1:15" ht="38.25" customHeight="1" x14ac:dyDescent="0.3">
      <c r="A122" s="16">
        <v>2241.6</v>
      </c>
      <c r="B122" s="34" t="s">
        <v>56</v>
      </c>
      <c r="C122" s="32"/>
      <c r="D122" s="33">
        <v>5908.03</v>
      </c>
    </row>
    <row r="123" spans="1:15" x14ac:dyDescent="0.3">
      <c r="A123" s="16">
        <v>2241.6999999999998</v>
      </c>
      <c r="B123" s="31" t="s">
        <v>57</v>
      </c>
      <c r="C123" s="32"/>
      <c r="D123" s="15">
        <f>1668.89+2311.26+1813.25</f>
        <v>5793.4000000000005</v>
      </c>
    </row>
    <row r="124" spans="1:15" x14ac:dyDescent="0.3">
      <c r="A124" s="16">
        <v>2241.9</v>
      </c>
      <c r="B124" s="31" t="s">
        <v>58</v>
      </c>
      <c r="C124" s="32"/>
      <c r="D124" s="15">
        <v>45956.130000000005</v>
      </c>
    </row>
    <row r="125" spans="1:15" hidden="1" outlineLevel="1" x14ac:dyDescent="0.3">
      <c r="A125" s="16"/>
      <c r="B125" s="17"/>
      <c r="C125" s="18">
        <f>SUM(C126:C141)</f>
        <v>45956.130000000005</v>
      </c>
      <c r="D125" s="35"/>
      <c r="E125" s="36">
        <f>D124-C125</f>
        <v>0</v>
      </c>
    </row>
    <row r="126" spans="1:15" ht="33" collapsed="1" x14ac:dyDescent="0.3">
      <c r="A126" s="16">
        <v>901</v>
      </c>
      <c r="B126" s="37" t="s">
        <v>59</v>
      </c>
      <c r="C126" s="22">
        <f>100*9+100+100+100</f>
        <v>1200</v>
      </c>
      <c r="D126" s="19"/>
    </row>
    <row r="127" spans="1:15" ht="37.5" x14ac:dyDescent="0.3">
      <c r="A127" s="16">
        <v>902</v>
      </c>
      <c r="B127" s="38" t="s">
        <v>60</v>
      </c>
      <c r="C127" s="22">
        <v>8405.4599999999991</v>
      </c>
      <c r="D127" s="19"/>
    </row>
    <row r="128" spans="1:15" ht="37.5" x14ac:dyDescent="0.3">
      <c r="A128" s="16">
        <v>903</v>
      </c>
      <c r="B128" s="38" t="s">
        <v>61</v>
      </c>
      <c r="C128" s="22">
        <f>435*8+435+435+435</f>
        <v>4785</v>
      </c>
      <c r="D128" s="19"/>
    </row>
    <row r="129" spans="1:4" ht="33.75" customHeight="1" x14ac:dyDescent="0.3">
      <c r="A129" s="16">
        <v>904</v>
      </c>
      <c r="B129" s="38" t="s">
        <v>62</v>
      </c>
      <c r="C129" s="22">
        <f>243*2+486</f>
        <v>972</v>
      </c>
      <c r="D129" s="19"/>
    </row>
    <row r="130" spans="1:4" x14ac:dyDescent="0.3">
      <c r="A130" s="16">
        <v>905</v>
      </c>
      <c r="B130" s="38" t="s">
        <v>63</v>
      </c>
      <c r="C130" s="22">
        <f>1255.7+498.72+1123.35+1255.7</f>
        <v>4133.47</v>
      </c>
      <c r="D130" s="19"/>
    </row>
    <row r="131" spans="1:4" ht="20.25" customHeight="1" x14ac:dyDescent="0.3">
      <c r="A131" s="16">
        <v>908</v>
      </c>
      <c r="B131" s="38" t="s">
        <v>64</v>
      </c>
      <c r="C131" s="22">
        <v>3046.37</v>
      </c>
      <c r="D131" s="19"/>
    </row>
    <row r="132" spans="1:4" x14ac:dyDescent="0.3">
      <c r="A132" s="16">
        <v>911</v>
      </c>
      <c r="B132" s="38" t="s">
        <v>65</v>
      </c>
      <c r="C132" s="22">
        <v>904.42</v>
      </c>
      <c r="D132" s="19"/>
    </row>
    <row r="133" spans="1:4" ht="37.5" x14ac:dyDescent="0.3">
      <c r="A133" s="16">
        <v>915</v>
      </c>
      <c r="B133" s="25" t="s">
        <v>66</v>
      </c>
      <c r="C133" s="22">
        <v>769</v>
      </c>
      <c r="D133" s="19"/>
    </row>
    <row r="134" spans="1:4" x14ac:dyDescent="0.3">
      <c r="A134" s="16">
        <v>916</v>
      </c>
      <c r="B134" s="25" t="s">
        <v>67</v>
      </c>
      <c r="C134" s="22">
        <f>12911.86</f>
        <v>12911.86</v>
      </c>
      <c r="D134" s="19"/>
    </row>
    <row r="135" spans="1:4" x14ac:dyDescent="0.3">
      <c r="A135" s="16">
        <v>912</v>
      </c>
      <c r="B135" s="25" t="s">
        <v>68</v>
      </c>
      <c r="C135" s="22">
        <v>78.55</v>
      </c>
      <c r="D135" s="19"/>
    </row>
    <row r="136" spans="1:4" x14ac:dyDescent="0.3">
      <c r="A136" s="16">
        <v>917</v>
      </c>
      <c r="B136" s="25" t="s">
        <v>69</v>
      </c>
      <c r="C136" s="22">
        <v>930.7</v>
      </c>
      <c r="D136" s="19"/>
    </row>
    <row r="137" spans="1:4" x14ac:dyDescent="0.3">
      <c r="A137" s="16">
        <v>904</v>
      </c>
      <c r="B137" s="25" t="s">
        <v>70</v>
      </c>
      <c r="C137" s="22">
        <v>2819.3</v>
      </c>
      <c r="D137" s="19"/>
    </row>
    <row r="138" spans="1:4" x14ac:dyDescent="0.3">
      <c r="A138" s="16">
        <v>914</v>
      </c>
      <c r="B138" s="25" t="s">
        <v>71</v>
      </c>
      <c r="C138" s="22">
        <v>5000</v>
      </c>
      <c r="D138" s="19"/>
    </row>
    <row r="139" spans="1:4" hidden="1" x14ac:dyDescent="0.3">
      <c r="A139" s="16"/>
      <c r="B139" s="25"/>
      <c r="C139" s="22"/>
      <c r="D139" s="19"/>
    </row>
    <row r="140" spans="1:4" hidden="1" x14ac:dyDescent="0.3">
      <c r="A140" s="16"/>
      <c r="B140" s="25"/>
      <c r="C140" s="22"/>
      <c r="D140" s="19"/>
    </row>
    <row r="141" spans="1:4" hidden="1" x14ac:dyDescent="0.3">
      <c r="A141" s="16"/>
      <c r="B141" s="25"/>
      <c r="C141" s="22"/>
      <c r="D141" s="19"/>
    </row>
    <row r="142" spans="1:4" hidden="1" outlineLevel="1" x14ac:dyDescent="0.3">
      <c r="B142" s="39"/>
      <c r="D142" s="27" t="b">
        <f>D81=D82</f>
        <v>1</v>
      </c>
    </row>
    <row r="143" spans="1:4" hidden="1" collapsed="1" x14ac:dyDescent="0.3">
      <c r="B143" s="39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6:C96"/>
    <mergeCell ref="B108:C108"/>
    <mergeCell ref="B109:C109"/>
    <mergeCell ref="B115:C115"/>
    <mergeCell ref="B116:C116"/>
    <mergeCell ref="B117:C117"/>
    <mergeCell ref="B56:C56"/>
    <mergeCell ref="B81:C81"/>
    <mergeCell ref="B83:C83"/>
    <mergeCell ref="B84:C84"/>
    <mergeCell ref="B85:C85"/>
    <mergeCell ref="B95:C95"/>
    <mergeCell ref="B20:C20"/>
    <mergeCell ref="B21:C21"/>
    <mergeCell ref="B33:C33"/>
    <mergeCell ref="B34:C34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Ліцей2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2025-02-03T10:15:08Z</dcterms:created>
  <dcterms:modified xsi:type="dcterms:W3CDTF">2025-02-03T10:15:09Z</dcterms:modified>
</cp:coreProperties>
</file>