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AB4F0FE3-02A2-43EB-A74A-A59C3D55C84F}" xr6:coauthVersionLast="36" xr6:coauthVersionMax="36" xr10:uidLastSave="{00000000-0000-0000-0000-000000000000}"/>
  <bookViews>
    <workbookView xWindow="0" yWindow="0" windowWidth="28800" windowHeight="12225" xr2:uid="{650766F4-A69C-4624-936F-D1997F330A02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K27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G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F10" i="3"/>
  <c r="BF9" i="3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M9" i="3"/>
  <c r="I9" i="3"/>
  <c r="H9" i="3"/>
  <c r="C138" i="2"/>
  <c r="C137" i="2"/>
  <c r="C136" i="2"/>
  <c r="C133" i="2" s="1"/>
  <c r="E133" i="2" s="1"/>
  <c r="C134" i="2"/>
  <c r="D127" i="2"/>
  <c r="C118" i="2"/>
  <c r="E118" i="2" s="1"/>
  <c r="C107" i="2"/>
  <c r="E107" i="2" s="1"/>
  <c r="C97" i="2"/>
  <c r="E97" i="2" s="1"/>
  <c r="D94" i="2"/>
  <c r="D92" i="2" s="1"/>
  <c r="C64" i="2"/>
  <c r="E64" i="2" s="1"/>
  <c r="C59" i="2"/>
  <c r="C58" i="2"/>
  <c r="E58" i="2" s="1"/>
  <c r="C52" i="2"/>
  <c r="C51" i="2" s="1"/>
  <c r="E51" i="2" s="1"/>
  <c r="C39" i="2"/>
  <c r="E39" i="2" s="1"/>
  <c r="D37" i="2"/>
  <c r="C29" i="2"/>
  <c r="C28" i="2"/>
  <c r="C27" i="2"/>
  <c r="C26" i="2"/>
  <c r="C23" i="2"/>
  <c r="E23" i="2" s="1"/>
  <c r="C11" i="2"/>
  <c r="C10" i="2"/>
  <c r="C9" i="2"/>
  <c r="E9" i="2" s="1"/>
  <c r="D7" i="2"/>
  <c r="D5" i="2"/>
  <c r="D88" i="2" s="1"/>
  <c r="E5" i="2" l="1"/>
  <c r="E6" i="2"/>
  <c r="G10" i="3"/>
  <c r="J19" i="3"/>
  <c r="E21" i="3"/>
  <c r="G21" i="3" s="1"/>
  <c r="J21" i="3"/>
  <c r="F24" i="3"/>
  <c r="F12" i="3"/>
  <c r="J17" i="3"/>
  <c r="E23" i="3"/>
  <c r="J23" i="3"/>
  <c r="J12" i="3"/>
  <c r="J11" i="3"/>
  <c r="BF27" i="3"/>
  <c r="J25" i="3"/>
  <c r="P27" i="3"/>
  <c r="AB27" i="3"/>
  <c r="AN27" i="3"/>
  <c r="AZ27" i="3"/>
  <c r="G15" i="3"/>
  <c r="G12" i="3"/>
  <c r="H13" i="3"/>
  <c r="M13" i="3"/>
  <c r="J15" i="3"/>
  <c r="G17" i="3"/>
  <c r="G25" i="3"/>
  <c r="I27" i="3"/>
  <c r="S27" i="3"/>
  <c r="AE27" i="3"/>
  <c r="AQ27" i="3"/>
  <c r="BC27" i="3"/>
  <c r="J14" i="3"/>
  <c r="F14" i="3"/>
  <c r="G14" i="3" s="1"/>
  <c r="M16" i="3"/>
  <c r="M27" i="3" s="1"/>
  <c r="H16" i="3"/>
  <c r="H27" i="3" s="1"/>
  <c r="G19" i="3"/>
  <c r="J20" i="3"/>
  <c r="E20" i="3"/>
  <c r="G20" i="3" s="1"/>
  <c r="E9" i="3"/>
  <c r="J9" i="3"/>
  <c r="J18" i="3"/>
  <c r="E18" i="3"/>
  <c r="G18" i="3" s="1"/>
  <c r="J26" i="3"/>
  <c r="E26" i="3"/>
  <c r="G26" i="3" s="1"/>
  <c r="J22" i="3"/>
  <c r="E22" i="3"/>
  <c r="G22" i="3" s="1"/>
  <c r="F9" i="3"/>
  <c r="F27" i="3" s="1"/>
  <c r="Y27" i="3"/>
  <c r="AK27" i="3"/>
  <c r="AW27" i="3"/>
  <c r="J10" i="3"/>
  <c r="G23" i="3"/>
  <c r="J24" i="3"/>
  <c r="E24" i="3"/>
  <c r="G24" i="3" s="1"/>
  <c r="D146" i="2"/>
  <c r="E93" i="2"/>
  <c r="E13" i="3" l="1"/>
  <c r="G13" i="3" s="1"/>
  <c r="J13" i="3"/>
  <c r="G9" i="3"/>
  <c r="J16" i="3"/>
  <c r="J27" i="3" s="1"/>
  <c r="E16" i="3"/>
  <c r="G16" i="3" s="1"/>
  <c r="G27" i="3" l="1"/>
  <c r="E27" i="3"/>
</calcChain>
</file>

<file path=xl/sharedStrings.xml><?xml version="1.0" encoding="utf-8"?>
<sst xmlns="http://schemas.openxmlformats.org/spreadsheetml/2006/main" count="174" uniqueCount="119">
  <si>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</si>
  <si>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</si>
  <si>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</si>
  <si>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</si>
  <si>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</si>
  <si>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</si>
  <si>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</si>
  <si>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</si>
  <si>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</si>
  <si>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</si>
  <si>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</si>
  <si>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03.2024</t>
  </si>
  <si>
    <t>фарби лаки / 03.2024</t>
  </si>
  <si>
    <t>госп.тов. / 03,06.2024</t>
  </si>
  <si>
    <t>буд.мат / 05.2024</t>
  </si>
  <si>
    <t>сантехніка / 05.2024</t>
  </si>
  <si>
    <t>лак / 06,07.2024</t>
  </si>
  <si>
    <t>фарба, емаль / 06.2024</t>
  </si>
  <si>
    <t>емульсія / 06.2024</t>
  </si>
  <si>
    <t>ел.тов. / 07.2024</t>
  </si>
  <si>
    <t>Миючі засоби  / 03,04.2024</t>
  </si>
  <si>
    <t>Меблі</t>
  </si>
  <si>
    <t>корпусні меблі / 05.2024</t>
  </si>
  <si>
    <t>Бензин</t>
  </si>
  <si>
    <t>мастило / 03,06,07.2024</t>
  </si>
  <si>
    <t>бензин А-95 / 04.2024</t>
  </si>
  <si>
    <t>бензин А-95 / 06.2024</t>
  </si>
  <si>
    <t>Запчастини</t>
  </si>
  <si>
    <t>до мотокоси / 03.2024</t>
  </si>
  <si>
    <t>косильна головка, гайка / 04.2024</t>
  </si>
  <si>
    <t>комплектуючі до компютера / 07.2024</t>
  </si>
  <si>
    <t>Ін.матеріали</t>
  </si>
  <si>
    <t>Багатофункціональний принтер / 03.2024</t>
  </si>
  <si>
    <t>мотокоса / 03.2024</t>
  </si>
  <si>
    <t>перфоратор бочковий / 07.2024</t>
  </si>
  <si>
    <t>дрель / 09.2024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</si>
  <si>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</si>
  <si>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</si>
  <si>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</si>
  <si>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</si>
  <si>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</si>
  <si>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</si>
  <si>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</si>
  <si>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</si>
  <si>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</si>
  <si>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</si>
  <si>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</si>
  <si>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</si>
  <si>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</si>
  <si>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поточний ремонт віконних укосів / 03.2024</t>
  </si>
  <si>
    <t>заміна бетонної плити / 06.2024</t>
  </si>
  <si>
    <t>водопров.мережі в туалеті / 07.2024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</si>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</sst>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7B7D8568-5270-478E-952E-D0E230605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B7A7-0950-4C56-801F-7873CEEE5133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customWidth="1"/>
    <col min="24" max="25" width="21.140625" style="14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customWidth="1"/>
    <col min="42" max="43" width="21.140625" style="141" customWidth="1"/>
    <col min="44" max="44" width="21.5703125" style="95" customWidth="1"/>
    <col min="45" max="46" width="21.140625" style="141" customWidth="1"/>
    <col min="47" max="47" width="21.5703125" style="95" customWidth="1"/>
    <col min="48" max="49" width="21.140625" style="141" customWidth="1"/>
    <col min="50" max="50" width="21.5703125" style="95" customWidth="1"/>
    <col min="51" max="52" width="21.140625" style="14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74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75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76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77</v>
      </c>
      <c r="B6" s="46" t="s">
        <v>78</v>
      </c>
      <c r="C6" s="47" t="s">
        <v>79</v>
      </c>
      <c r="D6" s="48"/>
      <c r="E6" s="49" t="s">
        <v>80</v>
      </c>
      <c r="F6" s="50"/>
      <c r="G6" s="51"/>
      <c r="H6" s="49" t="s">
        <v>81</v>
      </c>
      <c r="I6" s="50"/>
      <c r="J6" s="51"/>
      <c r="K6" s="52" t="s">
        <v>82</v>
      </c>
      <c r="L6" s="53"/>
      <c r="M6" s="54"/>
      <c r="N6" s="52" t="s">
        <v>83</v>
      </c>
      <c r="O6" s="53"/>
      <c r="P6" s="54"/>
      <c r="Q6" s="52" t="s">
        <v>84</v>
      </c>
      <c r="R6" s="53"/>
      <c r="S6" s="54"/>
      <c r="T6" s="52" t="s">
        <v>85</v>
      </c>
      <c r="U6" s="53"/>
      <c r="V6" s="54"/>
      <c r="W6" s="52" t="s">
        <v>86</v>
      </c>
      <c r="X6" s="53"/>
      <c r="Y6" s="54"/>
      <c r="Z6" s="52" t="s">
        <v>87</v>
      </c>
      <c r="AA6" s="53"/>
      <c r="AB6" s="54"/>
      <c r="AC6" s="52" t="s">
        <v>88</v>
      </c>
      <c r="AD6" s="53"/>
      <c r="AE6" s="54"/>
      <c r="AF6" s="52" t="s">
        <v>89</v>
      </c>
      <c r="AG6" s="53"/>
      <c r="AH6" s="54"/>
      <c r="AI6" s="53" t="s">
        <v>90</v>
      </c>
      <c r="AJ6" s="53"/>
      <c r="AK6" s="54"/>
      <c r="AL6" s="52" t="s">
        <v>91</v>
      </c>
      <c r="AM6" s="53"/>
      <c r="AN6" s="54"/>
      <c r="AO6" s="52" t="s">
        <v>92</v>
      </c>
      <c r="AP6" s="53"/>
      <c r="AQ6" s="54"/>
      <c r="AR6" s="52" t="s">
        <v>93</v>
      </c>
      <c r="AS6" s="53"/>
      <c r="AT6" s="54"/>
      <c r="AU6" s="52" t="s">
        <v>94</v>
      </c>
      <c r="AV6" s="53"/>
      <c r="AW6" s="54"/>
      <c r="AX6" s="52" t="s">
        <v>95</v>
      </c>
      <c r="AY6" s="53"/>
      <c r="AZ6" s="54"/>
      <c r="BA6" s="55" t="s">
        <v>96</v>
      </c>
      <c r="BB6" s="56"/>
      <c r="BC6" s="57"/>
      <c r="BD6" s="55" t="s">
        <v>97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98</v>
      </c>
      <c r="F7" s="63" t="s">
        <v>99</v>
      </c>
      <c r="G7" s="64" t="s">
        <v>100</v>
      </c>
      <c r="H7" s="62" t="s">
        <v>98</v>
      </c>
      <c r="I7" s="63" t="s">
        <v>99</v>
      </c>
      <c r="J7" s="64" t="s">
        <v>100</v>
      </c>
      <c r="K7" s="65" t="s">
        <v>98</v>
      </c>
      <c r="L7" s="66" t="s">
        <v>99</v>
      </c>
      <c r="M7" s="67" t="s">
        <v>100</v>
      </c>
      <c r="N7" s="65" t="s">
        <v>98</v>
      </c>
      <c r="O7" s="66" t="s">
        <v>99</v>
      </c>
      <c r="P7" s="67" t="s">
        <v>100</v>
      </c>
      <c r="Q7" s="65" t="s">
        <v>98</v>
      </c>
      <c r="R7" s="66" t="s">
        <v>99</v>
      </c>
      <c r="S7" s="67" t="s">
        <v>100</v>
      </c>
      <c r="T7" s="65" t="s">
        <v>98</v>
      </c>
      <c r="U7" s="66" t="s">
        <v>99</v>
      </c>
      <c r="V7" s="67" t="s">
        <v>100</v>
      </c>
      <c r="W7" s="65" t="s">
        <v>98</v>
      </c>
      <c r="X7" s="66" t="s">
        <v>99</v>
      </c>
      <c r="Y7" s="67" t="s">
        <v>100</v>
      </c>
      <c r="Z7" s="65" t="s">
        <v>98</v>
      </c>
      <c r="AA7" s="66" t="s">
        <v>99</v>
      </c>
      <c r="AB7" s="67" t="s">
        <v>100</v>
      </c>
      <c r="AC7" s="65" t="s">
        <v>98</v>
      </c>
      <c r="AD7" s="66" t="s">
        <v>99</v>
      </c>
      <c r="AE7" s="67" t="s">
        <v>100</v>
      </c>
      <c r="AF7" s="65" t="s">
        <v>98</v>
      </c>
      <c r="AG7" s="66" t="s">
        <v>99</v>
      </c>
      <c r="AH7" s="67" t="s">
        <v>100</v>
      </c>
      <c r="AI7" s="65" t="s">
        <v>98</v>
      </c>
      <c r="AJ7" s="66" t="s">
        <v>99</v>
      </c>
      <c r="AK7" s="67" t="s">
        <v>100</v>
      </c>
      <c r="AL7" s="65" t="s">
        <v>98</v>
      </c>
      <c r="AM7" s="66" t="s">
        <v>99</v>
      </c>
      <c r="AN7" s="67" t="s">
        <v>100</v>
      </c>
      <c r="AO7" s="65" t="s">
        <v>98</v>
      </c>
      <c r="AP7" s="66" t="s">
        <v>99</v>
      </c>
      <c r="AQ7" s="67" t="s">
        <v>100</v>
      </c>
      <c r="AR7" s="65" t="s">
        <v>98</v>
      </c>
      <c r="AS7" s="66" t="s">
        <v>99</v>
      </c>
      <c r="AT7" s="67" t="s">
        <v>100</v>
      </c>
      <c r="AU7" s="65" t="s">
        <v>98</v>
      </c>
      <c r="AV7" s="66" t="s">
        <v>99</v>
      </c>
      <c r="AW7" s="67" t="s">
        <v>100</v>
      </c>
      <c r="AX7" s="65" t="s">
        <v>98</v>
      </c>
      <c r="AY7" s="66" t="s">
        <v>99</v>
      </c>
      <c r="AZ7" s="67" t="s">
        <v>100</v>
      </c>
      <c r="BA7" s="65" t="s">
        <v>98</v>
      </c>
      <c r="BB7" s="66" t="s">
        <v>99</v>
      </c>
      <c r="BC7" s="67" t="s">
        <v>100</v>
      </c>
      <c r="BD7" s="65" t="s">
        <v>98</v>
      </c>
      <c r="BE7" s="66" t="s">
        <v>99</v>
      </c>
      <c r="BF7" s="67" t="s">
        <v>100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118</v>
      </c>
      <c r="B9" s="134">
        <v>2111</v>
      </c>
      <c r="C9" s="83" t="s">
        <v>101</v>
      </c>
      <c r="D9" s="135"/>
      <c r="E9" s="84">
        <f t="shared" ref="E9:F26" si="0">H9+AF9+AI9+AL9+AU9+AX9+AO9+AR9+BA9+BD9</f>
        <v>11455727.08</v>
      </c>
      <c r="F9" s="85">
        <f t="shared" si="0"/>
        <v>8115897.7600000016</v>
      </c>
      <c r="G9" s="136">
        <f>E9-F9</f>
        <v>3339829.3199999984</v>
      </c>
      <c r="H9" s="87">
        <f>K9+N9+Q9+T9+W9+Z9+AC9</f>
        <v>11455727.08</v>
      </c>
      <c r="I9" s="88">
        <f>L9+O9+R9+U9+X9+AA9+AD9</f>
        <v>8115897.7600000016</v>
      </c>
      <c r="J9" s="89">
        <f>H9-I9</f>
        <v>3339829.3199999984</v>
      </c>
      <c r="K9" s="90">
        <v>2930900</v>
      </c>
      <c r="L9" s="91">
        <v>1928384.81</v>
      </c>
      <c r="M9" s="92">
        <f>K9-L9</f>
        <v>1002515.19</v>
      </c>
      <c r="N9" s="90">
        <v>8511400</v>
      </c>
      <c r="O9" s="91">
        <v>6174085.870000001</v>
      </c>
      <c r="P9" s="92">
        <f>N9-O9</f>
        <v>2337314.129999999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13427.08</v>
      </c>
      <c r="AA9" s="91">
        <v>13427.079999999998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102</v>
      </c>
      <c r="D10" s="137"/>
      <c r="E10" s="99">
        <f t="shared" si="0"/>
        <v>2455903.98</v>
      </c>
      <c r="F10" s="100">
        <f t="shared" si="0"/>
        <v>1774260.4299999997</v>
      </c>
      <c r="G10" s="136">
        <f>E10-F10</f>
        <v>681643.55000000028</v>
      </c>
      <c r="H10" s="101">
        <f t="shared" ref="H10:I26" si="1">K10+N10+Q10+T10+W10+Z10+AC10</f>
        <v>2455903.98</v>
      </c>
      <c r="I10" s="102">
        <f t="shared" si="1"/>
        <v>1774260.4299999997</v>
      </c>
      <c r="J10" s="89">
        <f>H10-I10</f>
        <v>681643.55000000028</v>
      </c>
      <c r="K10" s="103">
        <v>622950</v>
      </c>
      <c r="L10" s="104">
        <v>410123.19000000006</v>
      </c>
      <c r="M10" s="92">
        <f>K10-L10</f>
        <v>212826.80999999994</v>
      </c>
      <c r="N10" s="103">
        <v>1830000</v>
      </c>
      <c r="O10" s="104">
        <v>1361183.2599999998</v>
      </c>
      <c r="P10" s="92">
        <f>N10-O10</f>
        <v>468816.74000000022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2953.98</v>
      </c>
      <c r="AA10" s="104">
        <v>2953.98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169803</v>
      </c>
      <c r="F11" s="100">
        <f t="shared" si="0"/>
        <v>166956.59</v>
      </c>
      <c r="G11" s="136">
        <f t="shared" ref="G11:G26" si="2">E11-F11</f>
        <v>2846.4100000000035</v>
      </c>
      <c r="H11" s="101">
        <f t="shared" si="1"/>
        <v>110331</v>
      </c>
      <c r="I11" s="102">
        <f t="shared" si="1"/>
        <v>109111.70999999999</v>
      </c>
      <c r="J11" s="89">
        <f t="shared" ref="J11:J26" si="3">H11-I11</f>
        <v>1219.2900000000081</v>
      </c>
      <c r="K11" s="103">
        <v>110000</v>
      </c>
      <c r="L11" s="104">
        <v>109111.70999999999</v>
      </c>
      <c r="M11" s="92">
        <f t="shared" ref="M11:M26" si="4">K11-L11</f>
        <v>888.29000000000815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40</v>
      </c>
      <c r="U11" s="104">
        <v>0</v>
      </c>
      <c r="V11" s="92">
        <f t="shared" ref="V11:V26" si="7">T11-U11</f>
        <v>40</v>
      </c>
      <c r="W11" s="105">
        <v>291</v>
      </c>
      <c r="X11" s="106">
        <v>0</v>
      </c>
      <c r="Y11" s="92">
        <f t="shared" ref="Y11:Y26" si="8">W11-X11</f>
        <v>291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1532</v>
      </c>
      <c r="AG11" s="104">
        <v>1532</v>
      </c>
      <c r="AH11" s="92">
        <f t="shared" ref="AH11:AH26" si="11">AF11-AG11</f>
        <v>0</v>
      </c>
      <c r="AI11" s="103">
        <v>57940</v>
      </c>
      <c r="AJ11" s="104">
        <v>56312.88</v>
      </c>
      <c r="AK11" s="92">
        <f t="shared" ref="AK11:AK26" si="12">AI11-AJ11</f>
        <v>1627.1200000000026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103</v>
      </c>
      <c r="D12" s="108"/>
      <c r="E12" s="99">
        <f t="shared" si="0"/>
        <v>5300</v>
      </c>
      <c r="F12" s="100">
        <f t="shared" si="0"/>
        <v>3700</v>
      </c>
      <c r="G12" s="86">
        <f t="shared" si="2"/>
        <v>1600</v>
      </c>
      <c r="H12" s="101">
        <f t="shared" si="1"/>
        <v>5300</v>
      </c>
      <c r="I12" s="102">
        <f t="shared" si="1"/>
        <v>3700</v>
      </c>
      <c r="J12" s="89">
        <f t="shared" si="3"/>
        <v>1600</v>
      </c>
      <c r="K12" s="103">
        <v>5300</v>
      </c>
      <c r="L12" s="109">
        <v>3700</v>
      </c>
      <c r="M12" s="92">
        <f t="shared" si="4"/>
        <v>1600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104</v>
      </c>
      <c r="D13" s="137"/>
      <c r="E13" s="99">
        <f t="shared" si="0"/>
        <v>858320</v>
      </c>
      <c r="F13" s="100">
        <f t="shared" si="0"/>
        <v>483120</v>
      </c>
      <c r="G13" s="136">
        <f t="shared" si="2"/>
        <v>375200</v>
      </c>
      <c r="H13" s="101">
        <f t="shared" si="1"/>
        <v>858320</v>
      </c>
      <c r="I13" s="102">
        <f t="shared" si="1"/>
        <v>483120</v>
      </c>
      <c r="J13" s="89">
        <f t="shared" si="3"/>
        <v>375200</v>
      </c>
      <c r="K13" s="103">
        <f>479400+292560+86360</f>
        <v>858320</v>
      </c>
      <c r="L13" s="104">
        <v>483120</v>
      </c>
      <c r="M13" s="92">
        <f t="shared" si="4"/>
        <v>375200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37</v>
      </c>
      <c r="D14" s="137"/>
      <c r="E14" s="99">
        <f t="shared" si="0"/>
        <v>238400</v>
      </c>
      <c r="F14" s="100">
        <f t="shared" si="0"/>
        <v>191108.55</v>
      </c>
      <c r="G14" s="136">
        <f t="shared" si="2"/>
        <v>47291.450000000012</v>
      </c>
      <c r="H14" s="101">
        <f t="shared" si="1"/>
        <v>238400</v>
      </c>
      <c r="I14" s="102">
        <f t="shared" si="1"/>
        <v>191108.55</v>
      </c>
      <c r="J14" s="89">
        <f t="shared" si="3"/>
        <v>47291.450000000012</v>
      </c>
      <c r="K14" s="103">
        <v>238400</v>
      </c>
      <c r="L14" s="104">
        <v>191108.55</v>
      </c>
      <c r="M14" s="92">
        <f t="shared" si="4"/>
        <v>47291.450000000012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105</v>
      </c>
      <c r="D15" s="137"/>
      <c r="E15" s="99">
        <f t="shared" si="0"/>
        <v>21000</v>
      </c>
      <c r="F15" s="100">
        <f t="shared" si="0"/>
        <v>19567</v>
      </c>
      <c r="G15" s="136">
        <f t="shared" si="2"/>
        <v>1433</v>
      </c>
      <c r="H15" s="101">
        <f t="shared" si="1"/>
        <v>21000</v>
      </c>
      <c r="I15" s="102">
        <f t="shared" si="1"/>
        <v>19567</v>
      </c>
      <c r="J15" s="89">
        <f t="shared" si="3"/>
        <v>1433</v>
      </c>
      <c r="K15" s="103">
        <v>21000</v>
      </c>
      <c r="L15" s="104">
        <v>19567</v>
      </c>
      <c r="M15" s="92">
        <f t="shared" si="4"/>
        <v>1433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106</v>
      </c>
      <c r="D16" s="137"/>
      <c r="E16" s="99">
        <f t="shared" si="0"/>
        <v>1839500</v>
      </c>
      <c r="F16" s="100">
        <f t="shared" si="0"/>
        <v>947833.70000000007</v>
      </c>
      <c r="G16" s="136">
        <f t="shared" si="2"/>
        <v>891666.29999999993</v>
      </c>
      <c r="H16" s="101">
        <f t="shared" si="1"/>
        <v>1839500</v>
      </c>
      <c r="I16" s="102">
        <f t="shared" si="1"/>
        <v>947833.70000000007</v>
      </c>
      <c r="J16" s="89">
        <f t="shared" si="3"/>
        <v>891666.29999999993</v>
      </c>
      <c r="K16" s="103">
        <f>1489500+350000</f>
        <v>1839500</v>
      </c>
      <c r="L16" s="104">
        <v>947833.70000000007</v>
      </c>
      <c r="M16" s="92">
        <f t="shared" si="4"/>
        <v>891666.29999999993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107</v>
      </c>
      <c r="D17" s="137"/>
      <c r="E17" s="99">
        <f t="shared" si="0"/>
        <v>51300</v>
      </c>
      <c r="F17" s="100">
        <f t="shared" si="0"/>
        <v>31930.639999999999</v>
      </c>
      <c r="G17" s="136">
        <f t="shared" si="2"/>
        <v>19369.36</v>
      </c>
      <c r="H17" s="101">
        <f t="shared" si="1"/>
        <v>51300</v>
      </c>
      <c r="I17" s="102">
        <f t="shared" si="1"/>
        <v>31930.639999999999</v>
      </c>
      <c r="J17" s="89">
        <f t="shared" si="3"/>
        <v>19369.36</v>
      </c>
      <c r="K17" s="103">
        <v>51300</v>
      </c>
      <c r="L17" s="104">
        <v>31930.639999999999</v>
      </c>
      <c r="M17" s="92">
        <f t="shared" si="4"/>
        <v>19369.36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108</v>
      </c>
      <c r="D18" s="137"/>
      <c r="E18" s="99">
        <f t="shared" si="0"/>
        <v>219700</v>
      </c>
      <c r="F18" s="100">
        <f t="shared" si="0"/>
        <v>83183.149999999994</v>
      </c>
      <c r="G18" s="136">
        <f t="shared" si="2"/>
        <v>136516.85</v>
      </c>
      <c r="H18" s="101">
        <f t="shared" si="1"/>
        <v>219700</v>
      </c>
      <c r="I18" s="102">
        <f t="shared" si="1"/>
        <v>83183.149999999994</v>
      </c>
      <c r="J18" s="89">
        <f t="shared" si="3"/>
        <v>136516.85</v>
      </c>
      <c r="K18" s="103">
        <v>219700</v>
      </c>
      <c r="L18" s="104">
        <v>83183.149999999994</v>
      </c>
      <c r="M18" s="92">
        <f t="shared" si="4"/>
        <v>136516.85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109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110</v>
      </c>
      <c r="D20" s="137"/>
      <c r="E20" s="99">
        <f t="shared" si="0"/>
        <v>9400</v>
      </c>
      <c r="F20" s="100">
        <f t="shared" si="0"/>
        <v>6519.6</v>
      </c>
      <c r="G20" s="136">
        <f t="shared" si="2"/>
        <v>2880.3999999999996</v>
      </c>
      <c r="H20" s="101">
        <f t="shared" si="1"/>
        <v>9400</v>
      </c>
      <c r="I20" s="102">
        <f t="shared" si="1"/>
        <v>6519.6</v>
      </c>
      <c r="J20" s="89">
        <f t="shared" si="3"/>
        <v>2880.3999999999996</v>
      </c>
      <c r="K20" s="103">
        <v>9400</v>
      </c>
      <c r="L20" s="104">
        <v>6519.6</v>
      </c>
      <c r="M20" s="92">
        <f t="shared" si="4"/>
        <v>2880.3999999999996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111</v>
      </c>
      <c r="D21" s="137"/>
      <c r="E21" s="99">
        <f t="shared" si="0"/>
        <v>2344.4</v>
      </c>
      <c r="F21" s="100">
        <f t="shared" si="0"/>
        <v>2344.4</v>
      </c>
      <c r="G21" s="136">
        <f t="shared" si="2"/>
        <v>0</v>
      </c>
      <c r="H21" s="101">
        <f t="shared" si="1"/>
        <v>2344.4</v>
      </c>
      <c r="I21" s="102">
        <f t="shared" si="1"/>
        <v>2344.4</v>
      </c>
      <c r="J21" s="89">
        <f t="shared" si="3"/>
        <v>0</v>
      </c>
      <c r="K21" s="103">
        <v>2344.4</v>
      </c>
      <c r="L21" s="104">
        <v>2344.4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112</v>
      </c>
      <c r="D22" s="137"/>
      <c r="E22" s="99">
        <f t="shared" si="0"/>
        <v>13100</v>
      </c>
      <c r="F22" s="100">
        <f t="shared" si="0"/>
        <v>9900</v>
      </c>
      <c r="G22" s="136">
        <f t="shared" si="2"/>
        <v>3200</v>
      </c>
      <c r="H22" s="101">
        <f t="shared" si="1"/>
        <v>13100</v>
      </c>
      <c r="I22" s="102">
        <f t="shared" si="1"/>
        <v>9900</v>
      </c>
      <c r="J22" s="89">
        <f t="shared" si="3"/>
        <v>3200</v>
      </c>
      <c r="K22" s="103">
        <v>13100</v>
      </c>
      <c r="L22" s="104">
        <v>9900</v>
      </c>
      <c r="M22" s="92">
        <f t="shared" si="4"/>
        <v>3200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113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114</v>
      </c>
      <c r="D24" s="137"/>
      <c r="E24" s="99">
        <f t="shared" si="0"/>
        <v>542540</v>
      </c>
      <c r="F24" s="100">
        <f t="shared" si="0"/>
        <v>188760</v>
      </c>
      <c r="G24" s="136">
        <f t="shared" si="2"/>
        <v>353780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188760</v>
      </c>
      <c r="AJ24" s="104">
        <v>188760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16000</v>
      </c>
      <c r="AP24" s="104">
        <v>0</v>
      </c>
      <c r="AQ24" s="92">
        <f t="shared" si="14"/>
        <v>16000</v>
      </c>
      <c r="AR24" s="103">
        <v>144000</v>
      </c>
      <c r="AS24" s="104">
        <v>0</v>
      </c>
      <c r="AT24" s="92">
        <f t="shared" si="15"/>
        <v>144000</v>
      </c>
      <c r="AU24" s="103">
        <v>19378</v>
      </c>
      <c r="AV24" s="104">
        <v>0</v>
      </c>
      <c r="AW24" s="92">
        <f t="shared" si="16"/>
        <v>19378</v>
      </c>
      <c r="AX24" s="103">
        <v>174402</v>
      </c>
      <c r="AY24" s="104">
        <v>0</v>
      </c>
      <c r="AZ24" s="92">
        <f t="shared" si="17"/>
        <v>174402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115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116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117</v>
      </c>
      <c r="B27" s="123"/>
      <c r="C27" s="123"/>
      <c r="D27" s="139"/>
      <c r="E27" s="124">
        <f t="shared" ref="E27:BB27" si="20">SUM(E9:E26)</f>
        <v>17882338.460000001</v>
      </c>
      <c r="F27" s="125">
        <f t="shared" si="20"/>
        <v>12025081.820000002</v>
      </c>
      <c r="G27" s="126">
        <f t="shared" si="20"/>
        <v>5857256.6399999997</v>
      </c>
      <c r="H27" s="127">
        <f t="shared" si="20"/>
        <v>17280326.460000001</v>
      </c>
      <c r="I27" s="128">
        <f t="shared" si="20"/>
        <v>11778476.940000003</v>
      </c>
      <c r="J27" s="129">
        <f t="shared" si="20"/>
        <v>5501849.5199999986</v>
      </c>
      <c r="K27" s="127">
        <f t="shared" si="20"/>
        <v>6922214.4000000004</v>
      </c>
      <c r="L27" s="131">
        <f t="shared" si="20"/>
        <v>4226826.75</v>
      </c>
      <c r="M27" s="132">
        <f t="shared" si="20"/>
        <v>2695387.65</v>
      </c>
      <c r="N27" s="127">
        <f t="shared" si="20"/>
        <v>10341400</v>
      </c>
      <c r="O27" s="131">
        <f t="shared" si="20"/>
        <v>7535269.1300000008</v>
      </c>
      <c r="P27" s="132">
        <f t="shared" si="20"/>
        <v>2806130.8699999992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40</v>
      </c>
      <c r="U27" s="133">
        <f t="shared" si="21"/>
        <v>0</v>
      </c>
      <c r="V27" s="132">
        <f t="shared" si="21"/>
        <v>40</v>
      </c>
      <c r="W27" s="140">
        <f t="shared" si="21"/>
        <v>291</v>
      </c>
      <c r="X27" s="133">
        <f t="shared" si="21"/>
        <v>0</v>
      </c>
      <c r="Y27" s="132">
        <f t="shared" si="21"/>
        <v>291</v>
      </c>
      <c r="Z27" s="127">
        <f t="shared" si="21"/>
        <v>16381.06</v>
      </c>
      <c r="AA27" s="131">
        <f t="shared" si="21"/>
        <v>16381.059999999998</v>
      </c>
      <c r="AB27" s="132">
        <f t="shared" si="21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1532</v>
      </c>
      <c r="AG27" s="131">
        <f t="shared" si="20"/>
        <v>1532</v>
      </c>
      <c r="AH27" s="132">
        <f t="shared" si="20"/>
        <v>0</v>
      </c>
      <c r="AI27" s="130">
        <f t="shared" si="20"/>
        <v>246700</v>
      </c>
      <c r="AJ27" s="131">
        <f t="shared" si="20"/>
        <v>245072.88</v>
      </c>
      <c r="AK27" s="132">
        <f t="shared" si="20"/>
        <v>1627.1200000000026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Z27" si="22">SUM(AO9:AO26)</f>
        <v>16000</v>
      </c>
      <c r="AP27" s="131">
        <f t="shared" si="22"/>
        <v>0</v>
      </c>
      <c r="AQ27" s="132">
        <f t="shared" si="22"/>
        <v>16000</v>
      </c>
      <c r="AR27" s="127">
        <f t="shared" si="22"/>
        <v>144000</v>
      </c>
      <c r="AS27" s="131">
        <f t="shared" si="22"/>
        <v>0</v>
      </c>
      <c r="AT27" s="132">
        <f t="shared" si="22"/>
        <v>144000</v>
      </c>
      <c r="AU27" s="127">
        <f t="shared" si="22"/>
        <v>19378</v>
      </c>
      <c r="AV27" s="131">
        <f t="shared" si="22"/>
        <v>0</v>
      </c>
      <c r="AW27" s="132">
        <f t="shared" si="22"/>
        <v>19378</v>
      </c>
      <c r="AX27" s="127">
        <f t="shared" si="22"/>
        <v>174402</v>
      </c>
      <c r="AY27" s="131">
        <f t="shared" si="22"/>
        <v>0</v>
      </c>
      <c r="AZ27" s="132">
        <f t="shared" si="22"/>
        <v>174402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2B87-8873-4B29-89B8-E28908B0932A}">
  <sheetPr codeName="Лист8">
    <pageSetUpPr fitToPage="1"/>
  </sheetPr>
  <dimension ref="A1:O147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SUM(D7:D63)</f>
        <v>109111.70999999999</v>
      </c>
      <c r="E5" s="7">
        <f>D6-D5</f>
        <v>0</v>
      </c>
      <c r="F5" s="8"/>
      <c r="G5" s="8"/>
      <c r="I5" s="8"/>
      <c r="J5" s="8"/>
      <c r="K5" s="8"/>
      <c r="M5" s="8"/>
      <c r="N5" s="8"/>
      <c r="O5" s="8"/>
    </row>
    <row r="6" spans="1:15" hidden="1" outlineLevel="1" x14ac:dyDescent="0.3">
      <c r="A6" s="9"/>
      <c r="B6" s="9"/>
      <c r="C6" s="10"/>
      <c r="D6" s="10">
        <f>Ліцей5!I11</f>
        <v>109111.70999999999</v>
      </c>
      <c r="E6" s="7" t="b">
        <f>D6=D5</f>
        <v>1</v>
      </c>
      <c r="F6" s="8"/>
      <c r="G6" s="8"/>
      <c r="I6" s="8"/>
      <c r="J6" s="8"/>
      <c r="K6" s="8"/>
      <c r="M6" s="8"/>
      <c r="N6" s="8"/>
      <c r="O6" s="8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f>3160+100+404</f>
        <v>3664</v>
      </c>
      <c r="E7" s="8"/>
      <c r="F7" s="8"/>
      <c r="G7" s="8"/>
      <c r="I7" s="8"/>
      <c r="J7" s="8"/>
      <c r="K7" s="8"/>
      <c r="M7" s="8"/>
      <c r="N7" s="8"/>
      <c r="O7" s="8"/>
    </row>
    <row r="8" spans="1:15" ht="20.25" customHeight="1" x14ac:dyDescent="0.3">
      <c r="A8" s="11">
        <v>2210.1999999999998</v>
      </c>
      <c r="B8" s="12" t="s">
        <v>4</v>
      </c>
      <c r="C8" s="12"/>
      <c r="D8" s="13">
        <v>11041.48</v>
      </c>
      <c r="E8" s="8"/>
      <c r="F8" s="8"/>
      <c r="G8" s="8"/>
      <c r="I8" s="8"/>
      <c r="J8" s="8"/>
      <c r="K8" s="8"/>
      <c r="M8" s="8"/>
      <c r="N8" s="8"/>
      <c r="O8" s="8"/>
    </row>
    <row r="9" spans="1:15" hidden="1" outlineLevel="1" x14ac:dyDescent="0.3">
      <c r="A9" s="14"/>
      <c r="B9" s="15"/>
      <c r="C9" s="16">
        <f>SUM(C10:C19)</f>
        <v>11041.48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f>10200+318.24</f>
        <v>10518.24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202</v>
      </c>
      <c r="B11" s="19" t="s">
        <v>6</v>
      </c>
      <c r="C11" s="17">
        <f>364</f>
        <v>364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7</v>
      </c>
      <c r="C12" s="11">
        <v>159.24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t="18" hidden="1" customHeight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2210.3000000000002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.75" hidden="1" customHeight="1" x14ac:dyDescent="0.3">
      <c r="A21" s="11">
        <v>2210.4</v>
      </c>
      <c r="B21" s="12" t="s">
        <v>9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2210.5</v>
      </c>
      <c r="B22" s="12" t="s">
        <v>10</v>
      </c>
      <c r="C22" s="12"/>
      <c r="D22" s="13">
        <v>55699.199999999997</v>
      </c>
      <c r="E22" s="8"/>
      <c r="F22" s="8"/>
      <c r="G22" s="8"/>
      <c r="I22" s="8"/>
      <c r="J22" s="8"/>
      <c r="K22" s="8"/>
      <c r="M22" s="8"/>
      <c r="N22" s="8"/>
      <c r="O22" s="8"/>
    </row>
    <row r="23" spans="1:15" hidden="1" outlineLevel="1" x14ac:dyDescent="0.3">
      <c r="A23" s="14"/>
      <c r="B23" s="15"/>
      <c r="C23" s="16">
        <f>SUM(C24:C36)</f>
        <v>55699.199999999997</v>
      </c>
      <c r="D23" s="17"/>
      <c r="E23" s="18">
        <f>D22-C23</f>
        <v>0</v>
      </c>
    </row>
    <row r="24" spans="1:15" collapsed="1" x14ac:dyDescent="0.3">
      <c r="A24" s="11">
        <v>506</v>
      </c>
      <c r="B24" s="20" t="s">
        <v>11</v>
      </c>
      <c r="C24" s="17">
        <v>6150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v>1470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13</v>
      </c>
      <c r="C26" s="17">
        <f>1869.64+3816</f>
        <v>5685.64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501</v>
      </c>
      <c r="B27" s="20" t="s">
        <v>14</v>
      </c>
      <c r="C27" s="17">
        <f>4210</f>
        <v>4210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504</v>
      </c>
      <c r="B28" s="20" t="s">
        <v>15</v>
      </c>
      <c r="C28" s="17">
        <f>3730</f>
        <v>3730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0" t="s">
        <v>16</v>
      </c>
      <c r="C29" s="17">
        <f>7020+7020</f>
        <v>14040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17</v>
      </c>
      <c r="C30" s="17">
        <v>12838.56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18</v>
      </c>
      <c r="C31" s="17">
        <v>1200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502</v>
      </c>
      <c r="B32" s="20" t="s">
        <v>19</v>
      </c>
      <c r="C32" s="17">
        <v>6375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t="17.25" hidden="1" customHeight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t="18.75" customHeight="1" x14ac:dyDescent="0.3">
      <c r="A37" s="11">
        <v>2210.6</v>
      </c>
      <c r="B37" s="12" t="s">
        <v>20</v>
      </c>
      <c r="C37" s="12"/>
      <c r="D37" s="13">
        <f>2096.37+1979.66</f>
        <v>4076.0299999999997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2210.6999999999998</v>
      </c>
      <c r="B38" s="12" t="s">
        <v>21</v>
      </c>
      <c r="C38" s="12"/>
      <c r="D38" s="13">
        <v>6552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SUM(C40:C49)</f>
        <v>6552</v>
      </c>
      <c r="D39" s="17"/>
      <c r="E39" s="18">
        <f>D38-C39</f>
        <v>0</v>
      </c>
    </row>
    <row r="40" spans="1:15" collapsed="1" x14ac:dyDescent="0.3">
      <c r="A40" s="11"/>
      <c r="B40" s="20" t="s">
        <v>22</v>
      </c>
      <c r="C40" s="17">
        <v>6552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2210.8000000000002</v>
      </c>
      <c r="B50" s="12" t="s">
        <v>23</v>
      </c>
      <c r="C50" s="12"/>
      <c r="D50" s="13">
        <v>6247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SUM(C52:C56)</f>
        <v>6247</v>
      </c>
      <c r="D51" s="22"/>
      <c r="E51" s="18">
        <f>D50-C51</f>
        <v>0</v>
      </c>
    </row>
    <row r="52" spans="1:15" collapsed="1" x14ac:dyDescent="0.3">
      <c r="A52" s="11">
        <v>801</v>
      </c>
      <c r="B52" s="20" t="s">
        <v>24</v>
      </c>
      <c r="C52" s="17">
        <f>500+230+321</f>
        <v>1051</v>
      </c>
      <c r="D52" s="22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803</v>
      </c>
      <c r="B53" s="20" t="s">
        <v>25</v>
      </c>
      <c r="C53" s="17">
        <v>2100</v>
      </c>
      <c r="D53" s="22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803</v>
      </c>
      <c r="B54" s="20" t="s">
        <v>26</v>
      </c>
      <c r="C54" s="17">
        <v>3096</v>
      </c>
      <c r="D54" s="22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22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22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2210.9</v>
      </c>
      <c r="B57" s="12" t="s">
        <v>27</v>
      </c>
      <c r="C57" s="12"/>
      <c r="D57" s="13">
        <v>6005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6005</v>
      </c>
      <c r="D58" s="17"/>
      <c r="E58" s="18">
        <f>D57-C58</f>
        <v>0</v>
      </c>
    </row>
    <row r="59" spans="1:15" collapsed="1" x14ac:dyDescent="0.3">
      <c r="A59" s="11"/>
      <c r="B59" s="20" t="s">
        <v>28</v>
      </c>
      <c r="C59" s="17">
        <f>650</f>
        <v>650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/>
      <c r="B60" s="20" t="s">
        <v>29</v>
      </c>
      <c r="C60" s="17">
        <v>605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/>
      <c r="B61" s="20" t="s">
        <v>30</v>
      </c>
      <c r="C61" s="17">
        <v>4750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31</v>
      </c>
      <c r="C63" s="12"/>
      <c r="D63" s="13">
        <v>15827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SUM(C65:C88)</f>
        <v>15827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32</v>
      </c>
      <c r="C65" s="17">
        <v>5950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902</v>
      </c>
      <c r="B66" s="20" t="s">
        <v>33</v>
      </c>
      <c r="C66" s="17">
        <v>4450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x14ac:dyDescent="0.3">
      <c r="A67" s="11">
        <v>911</v>
      </c>
      <c r="B67" s="20" t="s">
        <v>34</v>
      </c>
      <c r="C67" s="17">
        <v>3777</v>
      </c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11">
        <v>912</v>
      </c>
      <c r="B68" s="20" t="s">
        <v>35</v>
      </c>
      <c r="C68" s="17">
        <v>1650</v>
      </c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3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x14ac:dyDescent="0.3">
      <c r="A84" s="11"/>
      <c r="B84" s="20"/>
      <c r="C84" s="17"/>
      <c r="D84" s="17"/>
      <c r="E84" s="8"/>
      <c r="F84" s="8"/>
      <c r="G84" s="8"/>
      <c r="I84" s="8"/>
      <c r="J84" s="8"/>
      <c r="K84" s="8"/>
      <c r="M84" s="8"/>
      <c r="N84" s="8"/>
      <c r="O84" s="8"/>
    </row>
    <row r="85" spans="1:15" hidden="1" x14ac:dyDescent="0.3">
      <c r="A85" s="11"/>
      <c r="B85" s="20"/>
      <c r="C85" s="17"/>
      <c r="D85" s="17"/>
      <c r="E85" s="8"/>
      <c r="F85" s="8"/>
      <c r="G85" s="8"/>
      <c r="I85" s="8"/>
      <c r="J85" s="8"/>
      <c r="K85" s="8"/>
      <c r="M85" s="8"/>
      <c r="N85" s="8"/>
      <c r="O85" s="8"/>
    </row>
    <row r="86" spans="1:15" hidden="1" x14ac:dyDescent="0.3">
      <c r="A86" s="11"/>
      <c r="B86" s="20"/>
      <c r="C86" s="17"/>
      <c r="D86" s="17"/>
      <c r="E86" s="8"/>
      <c r="F86" s="8"/>
      <c r="G86" s="8"/>
      <c r="I86" s="8"/>
      <c r="J86" s="8"/>
      <c r="K86" s="8"/>
      <c r="M86" s="8"/>
      <c r="N86" s="8"/>
      <c r="O86" s="8"/>
    </row>
    <row r="87" spans="1:15" hidden="1" x14ac:dyDescent="0.3">
      <c r="A87" s="11"/>
      <c r="B87" s="20"/>
      <c r="C87" s="17"/>
      <c r="D87" s="17"/>
      <c r="E87" s="8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8"/>
      <c r="B88" s="24"/>
      <c r="D88" s="3" t="b">
        <f>D5=D6</f>
        <v>1</v>
      </c>
      <c r="E88" s="8"/>
      <c r="F88" s="8"/>
      <c r="G88" s="8"/>
      <c r="I88" s="8"/>
      <c r="J88" s="8"/>
      <c r="K88" s="8"/>
      <c r="M88" s="8"/>
      <c r="N88" s="8"/>
      <c r="O88" s="8"/>
    </row>
    <row r="89" spans="1:15" collapsed="1" x14ac:dyDescent="0.3">
      <c r="A89" s="8"/>
      <c r="B89" s="24"/>
      <c r="D89" s="25" t="s">
        <v>36</v>
      </c>
      <c r="E89" s="8"/>
      <c r="F89" s="8"/>
      <c r="G89" s="8"/>
      <c r="I89" s="8"/>
      <c r="J89" s="8"/>
      <c r="K89" s="8"/>
      <c r="M89" s="8"/>
      <c r="N89" s="8"/>
      <c r="O89" s="8"/>
    </row>
    <row r="90" spans="1:15" x14ac:dyDescent="0.3">
      <c r="A90" s="8"/>
      <c r="B90" s="8"/>
      <c r="D90" s="25" t="s">
        <v>36</v>
      </c>
      <c r="E90" s="8"/>
      <c r="F90" s="8"/>
      <c r="G90" s="8"/>
      <c r="I90" s="8"/>
      <c r="J90" s="8"/>
      <c r="K90" s="8"/>
      <c r="M90" s="8"/>
      <c r="N90" s="8"/>
      <c r="O90" s="8"/>
    </row>
    <row r="91" spans="1:15" ht="14.25" customHeight="1" x14ac:dyDescent="0.3">
      <c r="D91" s="25" t="s">
        <v>36</v>
      </c>
    </row>
    <row r="92" spans="1:15" ht="39.75" customHeight="1" x14ac:dyDescent="0.3">
      <c r="A92" s="4">
        <v>2240</v>
      </c>
      <c r="B92" s="5" t="s">
        <v>37</v>
      </c>
      <c r="C92" s="5"/>
      <c r="D92" s="6">
        <f>SUM(D94:D132)</f>
        <v>191108.55</v>
      </c>
      <c r="E92" s="8"/>
      <c r="F92" s="8"/>
      <c r="G92" s="8"/>
      <c r="I92" s="8"/>
      <c r="J92" s="8"/>
      <c r="K92" s="8"/>
      <c r="M92" s="8"/>
      <c r="N92" s="8"/>
      <c r="O92" s="8"/>
    </row>
    <row r="93" spans="1:15" hidden="1" outlineLevel="1" x14ac:dyDescent="0.3">
      <c r="A93" s="26">
        <v>2240</v>
      </c>
      <c r="B93" s="26"/>
      <c r="C93" s="10"/>
      <c r="D93" s="10">
        <f>Ліцей5!I14</f>
        <v>191108.55</v>
      </c>
      <c r="E93" s="27" t="b">
        <f>D93=D92</f>
        <v>1</v>
      </c>
    </row>
    <row r="94" spans="1:15" collapsed="1" x14ac:dyDescent="0.3">
      <c r="A94" s="14">
        <v>2240.1</v>
      </c>
      <c r="B94" s="12" t="s">
        <v>38</v>
      </c>
      <c r="C94" s="12"/>
      <c r="D94" s="13">
        <f>1102</f>
        <v>1102</v>
      </c>
    </row>
    <row r="95" spans="1:15" hidden="1" x14ac:dyDescent="0.3">
      <c r="A95" s="14">
        <v>2240.1999999999998</v>
      </c>
      <c r="B95" s="28" t="s">
        <v>39</v>
      </c>
      <c r="C95" s="29"/>
      <c r="D95" s="13"/>
    </row>
    <row r="96" spans="1:15" x14ac:dyDescent="0.3">
      <c r="A96" s="14">
        <v>2240.3000000000002</v>
      </c>
      <c r="B96" s="28" t="s">
        <v>40</v>
      </c>
      <c r="C96" s="29"/>
      <c r="D96" s="13">
        <v>15556.619999999999</v>
      </c>
    </row>
    <row r="97" spans="1:5" hidden="1" outlineLevel="1" x14ac:dyDescent="0.3">
      <c r="A97" s="14"/>
      <c r="B97" s="15"/>
      <c r="C97" s="16">
        <f>SUM(C98:C104)</f>
        <v>15556.619999999999</v>
      </c>
      <c r="D97" s="17"/>
      <c r="E97" s="18">
        <f>D96-C97</f>
        <v>0</v>
      </c>
    </row>
    <row r="98" spans="1:5" collapsed="1" x14ac:dyDescent="0.3">
      <c r="A98" s="14">
        <v>301</v>
      </c>
      <c r="B98" s="20" t="s">
        <v>41</v>
      </c>
      <c r="C98" s="17">
        <v>1934.25</v>
      </c>
      <c r="D98" s="17"/>
    </row>
    <row r="99" spans="1:5" x14ac:dyDescent="0.3">
      <c r="A99" s="14">
        <v>301</v>
      </c>
      <c r="B99" s="20" t="s">
        <v>42</v>
      </c>
      <c r="C99" s="17">
        <v>931.22</v>
      </c>
      <c r="D99" s="17"/>
    </row>
    <row r="100" spans="1:5" x14ac:dyDescent="0.3">
      <c r="A100" s="14">
        <v>301</v>
      </c>
      <c r="B100" s="20" t="s">
        <v>43</v>
      </c>
      <c r="C100" s="17">
        <v>3074.37</v>
      </c>
      <c r="D100" s="17"/>
    </row>
    <row r="101" spans="1:5" x14ac:dyDescent="0.3">
      <c r="A101" s="14">
        <v>301</v>
      </c>
      <c r="B101" s="20" t="s">
        <v>44</v>
      </c>
      <c r="C101" s="17">
        <v>1582.83</v>
      </c>
      <c r="D101" s="17"/>
    </row>
    <row r="102" spans="1:5" x14ac:dyDescent="0.3">
      <c r="A102" s="14">
        <v>301</v>
      </c>
      <c r="B102" s="20" t="s">
        <v>45</v>
      </c>
      <c r="C102" s="17">
        <v>4963.09</v>
      </c>
      <c r="D102" s="17"/>
    </row>
    <row r="103" spans="1:5" x14ac:dyDescent="0.3">
      <c r="A103" s="14">
        <v>301</v>
      </c>
      <c r="B103" s="20" t="s">
        <v>46</v>
      </c>
      <c r="C103" s="17">
        <v>3070.8599999999997</v>
      </c>
      <c r="D103" s="17"/>
    </row>
    <row r="104" spans="1:5" hidden="1" x14ac:dyDescent="0.3">
      <c r="A104" s="14"/>
      <c r="B104" s="20"/>
      <c r="C104" s="17"/>
      <c r="D104" s="17"/>
    </row>
    <row r="105" spans="1:5" ht="15.75" hidden="1" customHeight="1" x14ac:dyDescent="0.3">
      <c r="A105" s="14">
        <v>2240.4</v>
      </c>
      <c r="B105" s="28" t="s">
        <v>47</v>
      </c>
      <c r="C105" s="29"/>
      <c r="D105" s="13"/>
    </row>
    <row r="106" spans="1:5" ht="17.25" customHeight="1" x14ac:dyDescent="0.3">
      <c r="A106" s="14">
        <v>2240.5</v>
      </c>
      <c r="B106" s="28" t="s">
        <v>48</v>
      </c>
      <c r="C106" s="29"/>
      <c r="D106" s="13">
        <v>79076.689999999988</v>
      </c>
    </row>
    <row r="107" spans="1:5" hidden="1" outlineLevel="1" x14ac:dyDescent="0.3">
      <c r="A107" s="14"/>
      <c r="B107" s="15"/>
      <c r="C107" s="16">
        <f>SUM(C108:C115)</f>
        <v>79076.689999999988</v>
      </c>
      <c r="D107" s="17"/>
      <c r="E107" s="18">
        <f>D106-C107</f>
        <v>0</v>
      </c>
    </row>
    <row r="108" spans="1:5" ht="17.25" customHeight="1" collapsed="1" x14ac:dyDescent="0.3">
      <c r="A108" s="14">
        <v>502</v>
      </c>
      <c r="B108" s="23" t="s">
        <v>49</v>
      </c>
      <c r="C108" s="17">
        <v>65000</v>
      </c>
      <c r="D108" s="17"/>
    </row>
    <row r="109" spans="1:5" ht="17.25" customHeight="1" x14ac:dyDescent="0.3">
      <c r="A109" s="14">
        <v>507</v>
      </c>
      <c r="B109" s="23" t="s">
        <v>50</v>
      </c>
      <c r="C109" s="17">
        <v>5817.93</v>
      </c>
      <c r="D109" s="17"/>
    </row>
    <row r="110" spans="1:5" x14ac:dyDescent="0.3">
      <c r="A110" s="14">
        <v>505</v>
      </c>
      <c r="B110" s="23" t="s">
        <v>51</v>
      </c>
      <c r="C110" s="17">
        <v>8258.76</v>
      </c>
      <c r="D110" s="17"/>
    </row>
    <row r="111" spans="1:5" hidden="1" x14ac:dyDescent="0.3">
      <c r="A111" s="14"/>
      <c r="B111" s="23"/>
      <c r="C111" s="17"/>
      <c r="D111" s="17"/>
    </row>
    <row r="112" spans="1:5" hidden="1" x14ac:dyDescent="0.3">
      <c r="A112" s="14"/>
      <c r="B112" s="23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/>
      <c r="B114" s="20"/>
      <c r="C114" s="17"/>
      <c r="D114" s="17"/>
    </row>
    <row r="115" spans="1:15" hidden="1" x14ac:dyDescent="0.3">
      <c r="A115" s="14"/>
      <c r="B115" s="20"/>
      <c r="C115" s="17"/>
      <c r="D115" s="17"/>
    </row>
    <row r="116" spans="1:15" hidden="1" x14ac:dyDescent="0.3">
      <c r="A116" s="14">
        <v>2240.6</v>
      </c>
      <c r="B116" s="28" t="s">
        <v>52</v>
      </c>
      <c r="C116" s="29"/>
      <c r="D116" s="13"/>
    </row>
    <row r="117" spans="1:15" x14ac:dyDescent="0.3">
      <c r="A117" s="14">
        <v>2240.6999999999998</v>
      </c>
      <c r="B117" s="28" t="s">
        <v>53</v>
      </c>
      <c r="C117" s="29"/>
      <c r="D117" s="13">
        <v>430.08</v>
      </c>
    </row>
    <row r="118" spans="1:15" hidden="1" outlineLevel="1" x14ac:dyDescent="0.3">
      <c r="A118" s="14"/>
      <c r="B118" s="15"/>
      <c r="C118" s="16">
        <f>SUM(C119:C122)</f>
        <v>430.08</v>
      </c>
      <c r="D118" s="17"/>
      <c r="E118" s="18">
        <f>D117-C118</f>
        <v>0</v>
      </c>
    </row>
    <row r="119" spans="1:15" collapsed="1" x14ac:dyDescent="0.3">
      <c r="A119" s="11">
        <v>701</v>
      </c>
      <c r="B119" s="20" t="s">
        <v>54</v>
      </c>
      <c r="C119" s="17">
        <v>430.08</v>
      </c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1"/>
      <c r="B120" s="20"/>
      <c r="C120" s="17"/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11"/>
      <c r="B121" s="20"/>
      <c r="C121" s="17"/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hidden="1" x14ac:dyDescent="0.3">
      <c r="A122" s="11"/>
      <c r="B122" s="21"/>
      <c r="C122" s="17"/>
      <c r="D122" s="17"/>
      <c r="E122" s="8"/>
      <c r="F122" s="8"/>
      <c r="G122" s="8"/>
      <c r="I122" s="8"/>
      <c r="J122" s="8"/>
      <c r="K122" s="8"/>
      <c r="M122" s="8"/>
      <c r="N122" s="8"/>
      <c r="O122" s="8"/>
    </row>
    <row r="123" spans="1:15" x14ac:dyDescent="0.3">
      <c r="A123" s="14">
        <v>2240.8000000000002</v>
      </c>
      <c r="B123" s="28" t="s">
        <v>55</v>
      </c>
      <c r="C123" s="29"/>
      <c r="D123" s="13">
        <v>3694.64</v>
      </c>
    </row>
    <row r="124" spans="1:15" x14ac:dyDescent="0.3">
      <c r="A124" s="14">
        <v>2240.9</v>
      </c>
      <c r="B124" s="28" t="s">
        <v>56</v>
      </c>
      <c r="C124" s="29"/>
      <c r="D124" s="13">
        <v>1921.76</v>
      </c>
    </row>
    <row r="125" spans="1:15" hidden="1" x14ac:dyDescent="0.3">
      <c r="A125" s="14">
        <v>2241.1</v>
      </c>
      <c r="B125" s="28" t="s">
        <v>57</v>
      </c>
      <c r="C125" s="29"/>
      <c r="D125" s="13"/>
    </row>
    <row r="126" spans="1:15" hidden="1" x14ac:dyDescent="0.3">
      <c r="A126" s="14">
        <v>2241.1999999999998</v>
      </c>
      <c r="B126" s="28" t="s">
        <v>58</v>
      </c>
      <c r="C126" s="29"/>
      <c r="D126" s="13"/>
    </row>
    <row r="127" spans="1:15" x14ac:dyDescent="0.3">
      <c r="A127" s="14">
        <v>2241.3000000000002</v>
      </c>
      <c r="B127" s="28" t="s">
        <v>59</v>
      </c>
      <c r="C127" s="29"/>
      <c r="D127" s="13">
        <f>235+235+1077.95+235+399.98+235+399.98+235+399.98+235+399.98+235+399.98+235+399.98+235</f>
        <v>5592.83</v>
      </c>
    </row>
    <row r="128" spans="1:15" hidden="1" x14ac:dyDescent="0.3">
      <c r="A128" s="14">
        <v>2241.4</v>
      </c>
      <c r="B128" s="28" t="s">
        <v>60</v>
      </c>
      <c r="C128" s="29"/>
      <c r="D128" s="13"/>
    </row>
    <row r="129" spans="1:5" hidden="1" x14ac:dyDescent="0.3">
      <c r="A129" s="14">
        <v>2241.5</v>
      </c>
      <c r="B129" s="28" t="s">
        <v>61</v>
      </c>
      <c r="C129" s="29"/>
      <c r="D129" s="13"/>
    </row>
    <row r="130" spans="1:5" ht="38.25" customHeight="1" x14ac:dyDescent="0.3">
      <c r="A130" s="14">
        <v>2241.6</v>
      </c>
      <c r="B130" s="30" t="s">
        <v>62</v>
      </c>
      <c r="C130" s="29"/>
      <c r="D130" s="13">
        <v>42545.58</v>
      </c>
    </row>
    <row r="131" spans="1:5" x14ac:dyDescent="0.3">
      <c r="A131" s="14">
        <v>2241.6999999999998</v>
      </c>
      <c r="B131" s="28" t="s">
        <v>63</v>
      </c>
      <c r="C131" s="29"/>
      <c r="D131" s="13">
        <v>2502.88</v>
      </c>
    </row>
    <row r="132" spans="1:5" x14ac:dyDescent="0.3">
      <c r="A132" s="14">
        <v>2241.9</v>
      </c>
      <c r="B132" s="28" t="s">
        <v>64</v>
      </c>
      <c r="C132" s="29"/>
      <c r="D132" s="13">
        <v>38685.47</v>
      </c>
    </row>
    <row r="133" spans="1:5" hidden="1" outlineLevel="1" x14ac:dyDescent="0.3">
      <c r="A133" s="14"/>
      <c r="B133" s="15"/>
      <c r="C133" s="16">
        <f>SUM(C134:C145)</f>
        <v>38685.47</v>
      </c>
      <c r="D133" s="31"/>
      <c r="E133" s="18">
        <f>D132-C133</f>
        <v>0</v>
      </c>
    </row>
    <row r="134" spans="1:5" ht="33" collapsed="1" x14ac:dyDescent="0.3">
      <c r="A134" s="14">
        <v>901</v>
      </c>
      <c r="B134" s="32" t="s">
        <v>65</v>
      </c>
      <c r="C134" s="17">
        <f>100*9</f>
        <v>900</v>
      </c>
      <c r="D134" s="17"/>
    </row>
    <row r="135" spans="1:5" ht="38.25" customHeight="1" x14ac:dyDescent="0.3">
      <c r="A135" s="14">
        <v>902</v>
      </c>
      <c r="B135" s="33" t="s">
        <v>66</v>
      </c>
      <c r="C135" s="17">
        <v>8405.4599999999991</v>
      </c>
      <c r="D135" s="17"/>
    </row>
    <row r="136" spans="1:5" ht="37.5" x14ac:dyDescent="0.3">
      <c r="A136" s="14">
        <v>903</v>
      </c>
      <c r="B136" s="33" t="s">
        <v>67</v>
      </c>
      <c r="C136" s="17">
        <f>381*8</f>
        <v>3048</v>
      </c>
      <c r="D136" s="17"/>
    </row>
    <row r="137" spans="1:5" x14ac:dyDescent="0.3">
      <c r="A137" s="34">
        <v>904</v>
      </c>
      <c r="B137" s="33" t="s">
        <v>68</v>
      </c>
      <c r="C137" s="17">
        <f>243*2</f>
        <v>486</v>
      </c>
      <c r="D137" s="17"/>
    </row>
    <row r="138" spans="1:5" x14ac:dyDescent="0.3">
      <c r="A138" s="34">
        <v>905</v>
      </c>
      <c r="B138" s="33" t="s">
        <v>69</v>
      </c>
      <c r="C138" s="17">
        <f>1255.69+498.72+1123.34</f>
        <v>2877.75</v>
      </c>
      <c r="D138" s="17"/>
    </row>
    <row r="139" spans="1:5" x14ac:dyDescent="0.3">
      <c r="A139" s="34">
        <v>908</v>
      </c>
      <c r="B139" s="23" t="s">
        <v>70</v>
      </c>
      <c r="C139" s="17">
        <v>3046.36</v>
      </c>
      <c r="D139" s="17"/>
    </row>
    <row r="140" spans="1:5" ht="37.5" x14ac:dyDescent="0.3">
      <c r="A140" s="14">
        <v>915</v>
      </c>
      <c r="B140" s="23" t="s">
        <v>71</v>
      </c>
      <c r="C140" s="17">
        <v>1539</v>
      </c>
      <c r="D140" s="17"/>
    </row>
    <row r="141" spans="1:5" x14ac:dyDescent="0.3">
      <c r="A141" s="34">
        <v>916</v>
      </c>
      <c r="B141" s="23" t="s">
        <v>72</v>
      </c>
      <c r="C141" s="17">
        <v>17452.2</v>
      </c>
      <c r="D141" s="17"/>
    </row>
    <row r="142" spans="1:5" x14ac:dyDescent="0.3">
      <c r="A142" s="34">
        <v>917</v>
      </c>
      <c r="B142" s="23" t="s">
        <v>73</v>
      </c>
      <c r="C142" s="17">
        <v>930.7</v>
      </c>
      <c r="D142" s="17"/>
    </row>
    <row r="143" spans="1:5" hidden="1" x14ac:dyDescent="0.3">
      <c r="A143" s="14"/>
      <c r="B143" s="23"/>
      <c r="C143" s="17"/>
      <c r="D143" s="17"/>
    </row>
    <row r="144" spans="1:5" hidden="1" x14ac:dyDescent="0.3">
      <c r="A144" s="14"/>
      <c r="B144" s="23"/>
      <c r="C144" s="17"/>
      <c r="D144" s="17"/>
    </row>
    <row r="145" spans="1:4" hidden="1" x14ac:dyDescent="0.3">
      <c r="A145" s="34"/>
      <c r="B145" s="23"/>
      <c r="C145" s="17"/>
      <c r="D145" s="17"/>
    </row>
    <row r="146" spans="1:4" hidden="1" outlineLevel="1" x14ac:dyDescent="0.3">
      <c r="D146" s="3" t="b">
        <f>D92=D93</f>
        <v>1</v>
      </c>
    </row>
    <row r="147" spans="1:4" hidden="1" collapsed="1" x14ac:dyDescent="0.3"/>
  </sheetData>
  <sheetProtection sheet="1" objects="1" scenarios="1"/>
  <mergeCells count="31">
    <mergeCell ref="B132:C132"/>
    <mergeCell ref="B126:C126"/>
    <mergeCell ref="B127:C127"/>
    <mergeCell ref="B128:C128"/>
    <mergeCell ref="B129:C129"/>
    <mergeCell ref="B130:C130"/>
    <mergeCell ref="B131:C131"/>
    <mergeCell ref="B106:C106"/>
    <mergeCell ref="B116:C116"/>
    <mergeCell ref="B117:C117"/>
    <mergeCell ref="B123:C123"/>
    <mergeCell ref="B124:C124"/>
    <mergeCell ref="B125:C125"/>
    <mergeCell ref="B63:C63"/>
    <mergeCell ref="B92:C92"/>
    <mergeCell ref="B94:C94"/>
    <mergeCell ref="B95:C95"/>
    <mergeCell ref="B96:C96"/>
    <mergeCell ref="B105:C105"/>
    <mergeCell ref="B21:C21"/>
    <mergeCell ref="B22:C22"/>
    <mergeCell ref="B37:C37"/>
    <mergeCell ref="B38:C38"/>
    <mergeCell ref="B50:C50"/>
    <mergeCell ref="B57:C57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2024-11-15T22:11:31Z</dcterms:created>
  <dcterms:modified xsi:type="dcterms:W3CDTF">2024-11-15T22:11:33Z</dcterms:modified>
</cp:coreProperties>
</file>