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F820A754-ABE1-42A3-A609-EC1F864DC9E2}" xr6:coauthVersionLast="36" xr6:coauthVersionMax="36" xr10:uidLastSave="{00000000-0000-0000-0000-000000000000}"/>
  <bookViews>
    <workbookView xWindow="0" yWindow="0" windowWidth="28800" windowHeight="11325" xr2:uid="{6276A52B-8F12-4692-83CD-DF0149E0BA78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2" l="1"/>
  <c r="D6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I22" i="3"/>
  <c r="H22" i="3"/>
  <c r="E22" i="3" s="1"/>
  <c r="G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J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/>
  <c r="C134" i="2"/>
  <c r="C133" i="2"/>
  <c r="C132" i="2"/>
  <c r="C131" i="2" s="1"/>
  <c r="E131" i="2" s="1"/>
  <c r="D130" i="2"/>
  <c r="D125" i="2"/>
  <c r="D91" i="2" s="1"/>
  <c r="C116" i="2"/>
  <c r="E116" i="2" s="1"/>
  <c r="C107" i="2"/>
  <c r="C105" i="2"/>
  <c r="E105" i="2" s="1"/>
  <c r="D104" i="2"/>
  <c r="C97" i="2"/>
  <c r="C96" i="2"/>
  <c r="E96" i="2" s="1"/>
  <c r="D95" i="2"/>
  <c r="D93" i="2"/>
  <c r="C63" i="2"/>
  <c r="E63" i="2" s="1"/>
  <c r="D62" i="2"/>
  <c r="C57" i="2"/>
  <c r="E57" i="2" s="1"/>
  <c r="C52" i="2"/>
  <c r="C51" i="2" s="1"/>
  <c r="E51" i="2" s="1"/>
  <c r="C39" i="2"/>
  <c r="E39" i="2" s="1"/>
  <c r="C30" i="2"/>
  <c r="C29" i="2"/>
  <c r="C27" i="2"/>
  <c r="C23" i="2" s="1"/>
  <c r="E23" i="2" s="1"/>
  <c r="C26" i="2"/>
  <c r="C25" i="2"/>
  <c r="C24" i="2"/>
  <c r="D22" i="2"/>
  <c r="C11" i="2"/>
  <c r="C9" i="2"/>
  <c r="E9" i="2" s="1"/>
  <c r="D8" i="2"/>
  <c r="D7" i="2"/>
  <c r="D5" i="2"/>
  <c r="D87" i="2" s="1"/>
  <c r="E6" i="2" l="1"/>
  <c r="J14" i="3"/>
  <c r="J19" i="3"/>
  <c r="J20" i="3"/>
  <c r="V27" i="3"/>
  <c r="AH27" i="3"/>
  <c r="AT27" i="3"/>
  <c r="BF27" i="3"/>
  <c r="I27" i="3"/>
  <c r="G14" i="3"/>
  <c r="J18" i="3"/>
  <c r="E24" i="3"/>
  <c r="G24" i="3"/>
  <c r="G12" i="3"/>
  <c r="G16" i="3"/>
  <c r="E10" i="3"/>
  <c r="G10" i="3" s="1"/>
  <c r="J13" i="3"/>
  <c r="E15" i="3"/>
  <c r="E18" i="3"/>
  <c r="G18" i="3" s="1"/>
  <c r="J21" i="3"/>
  <c r="E23" i="3"/>
  <c r="G23" i="3" s="1"/>
  <c r="E26" i="3"/>
  <c r="G26" i="3" s="1"/>
  <c r="P27" i="3"/>
  <c r="AN27" i="3"/>
  <c r="G17" i="3"/>
  <c r="G25" i="3"/>
  <c r="AB27" i="3"/>
  <c r="AZ27" i="3"/>
  <c r="H27" i="3"/>
  <c r="S27" i="3"/>
  <c r="AE27" i="3"/>
  <c r="AQ27" i="3"/>
  <c r="BC27" i="3"/>
  <c r="M27" i="3"/>
  <c r="Y27" i="3"/>
  <c r="AK27" i="3"/>
  <c r="AW27" i="3"/>
  <c r="E11" i="3"/>
  <c r="G11" i="3" s="1"/>
  <c r="J17" i="3"/>
  <c r="E19" i="3"/>
  <c r="G19" i="3" s="1"/>
  <c r="F20" i="3"/>
  <c r="J25" i="3"/>
  <c r="G15" i="3"/>
  <c r="G13" i="3"/>
  <c r="G21" i="3"/>
  <c r="F9" i="3"/>
  <c r="J9" i="3"/>
  <c r="J27" i="3" s="1"/>
  <c r="D144" i="2"/>
  <c r="E92" i="2"/>
  <c r="E27" i="3" l="1"/>
  <c r="F27" i="3"/>
  <c r="G20" i="3"/>
  <c r="G9" i="3"/>
  <c r="G27" i="3" s="1"/>
</calcChain>
</file>

<file path=xl/sharedStrings.xml><?xml version="1.0" encoding="utf-8"?>
<sst xmlns="http://schemas.openxmlformats.org/spreadsheetml/2006/main" count="172" uniqueCount="117">
  <si>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</si>
  <si>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</si>
  <si>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</si>
  <si>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</si>
  <si>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</si>
  <si>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</si>
  <si>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</si>
  <si>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</si>
  <si>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</si>
  <si>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</si>
  <si>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</si>
  <si>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</si>
  <si>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</si>
  <si>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</si>
  <si>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</si>
  <si>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буд.мат. / 02,04,11.2023</t>
  </si>
  <si>
    <t>ел.тов. / 02,06.2023</t>
  </si>
  <si>
    <t>сантехніка / 02,04.2023</t>
  </si>
  <si>
    <t>господарчі товари / 04,05,07.2023</t>
  </si>
  <si>
    <t>мастика / 04.2023</t>
  </si>
  <si>
    <t>фарби емаль / 04,06,07.2023</t>
  </si>
  <si>
    <t>госп.тов буд.мат вікна  ПВХ 13 +14 шт / 11,12.2023</t>
  </si>
  <si>
    <t>госп.тов двері металопласт 2 шт / 11.2023</t>
  </si>
  <si>
    <t xml:space="preserve">Миючі засоби    </t>
  </si>
  <si>
    <t>Меблі</t>
  </si>
  <si>
    <t>шведська стінка ( особ. потреби) / 03.2023</t>
  </si>
  <si>
    <t>пенал 6 шт. / 07.2023</t>
  </si>
  <si>
    <t>Бензин</t>
  </si>
  <si>
    <t>бензин А-95 / 03,06.2023</t>
  </si>
  <si>
    <t>мастило / 04.2023</t>
  </si>
  <si>
    <t>Запчастини</t>
  </si>
  <si>
    <t>запчастини до бензокоси / 05.2023</t>
  </si>
  <si>
    <t>Ін.матеріали</t>
  </si>
  <si>
    <t>інвентар / 04.2023</t>
  </si>
  <si>
    <t>драбина / 06.2023</t>
  </si>
  <si>
    <t>кришки до парт і настінні панелі / 07.2023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</si>
  <si>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</si>
  <si>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</si>
  <si>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</si>
  <si>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</si>
  <si>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</si>
  <si>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</si>
  <si>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06,07,10,12.2023</t>
  </si>
  <si>
    <t>Оренда приміщень</t>
  </si>
  <si>
    <t>Поточний ремонт</t>
  </si>
  <si>
    <t>поточний ремонт електромережі / 03.2023</t>
  </si>
  <si>
    <t xml:space="preserve"> пот.ремонт сходового маршруту і пандуса / 07,08.2023</t>
  </si>
  <si>
    <t>Поточний ремонт оргтехніки / 12.2023</t>
  </si>
  <si>
    <t>Поточний ремонт покрівлі</t>
  </si>
  <si>
    <t xml:space="preserve">Повірка засобів обліку </t>
  </si>
  <si>
    <t>повірка засобів обліку теплоліч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</si>
  <si>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</si>
  <si>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</si>
  <si>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</si>
  <si>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</si>
  <si>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</si>
  <si>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</si>
  <si>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</si>
  <si>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</si>
  <si>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</si>
  <si>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</si>
  <si>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</si>
  <si>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</si>
  <si>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</si>
  <si>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 xml:space="preserve"> обсл. прогр. забезп. комплексу КУРС / 05.2023</t>
  </si>
  <si>
    <t>реєстрація технічних паспортів / 05.2023</t>
  </si>
  <si>
    <t>прокладання та налаштування мережі інтернет / 06.2023</t>
  </si>
  <si>
    <t>онлайн доступ до електронних баз даних / 07.2023</t>
  </si>
  <si>
    <t>промивка системи теплопостачання / 08.2023</t>
  </si>
  <si>
    <t>підключення генератора / 11.2023</t>
  </si>
  <si>
    <t>заправка картріджів / 12.2023</t>
  </si>
  <si>
    <t>регенерація картріджів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</si>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</sst>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AB399B2D-6ECA-472C-9EBE-DDDF43390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AD48-7014-4AFC-AD6A-3288FC9562D6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customWidth="1"/>
    <col min="21" max="22" width="21.140625" style="14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customWidth="1"/>
    <col min="30" max="31" width="21.140625" style="14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customWidth="1"/>
    <col min="45" max="46" width="21.140625" style="14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72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73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9" customFormat="1" ht="18.75" customHeight="1" thickBot="1" x14ac:dyDescent="0.3">
      <c r="A5" s="35"/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74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75</v>
      </c>
      <c r="B6" s="46" t="s">
        <v>76</v>
      </c>
      <c r="C6" s="47" t="s">
        <v>77</v>
      </c>
      <c r="D6" s="48"/>
      <c r="E6" s="49" t="s">
        <v>78</v>
      </c>
      <c r="F6" s="50"/>
      <c r="G6" s="51"/>
      <c r="H6" s="49" t="s">
        <v>79</v>
      </c>
      <c r="I6" s="50"/>
      <c r="J6" s="51"/>
      <c r="K6" s="52" t="s">
        <v>80</v>
      </c>
      <c r="L6" s="53"/>
      <c r="M6" s="54"/>
      <c r="N6" s="52" t="s">
        <v>81</v>
      </c>
      <c r="O6" s="53"/>
      <c r="P6" s="54"/>
      <c r="Q6" s="52" t="s">
        <v>82</v>
      </c>
      <c r="R6" s="53"/>
      <c r="S6" s="54"/>
      <c r="T6" s="52" t="s">
        <v>83</v>
      </c>
      <c r="U6" s="53"/>
      <c r="V6" s="54"/>
      <c r="W6" s="52" t="s">
        <v>84</v>
      </c>
      <c r="X6" s="53"/>
      <c r="Y6" s="54"/>
      <c r="Z6" s="52" t="s">
        <v>85</v>
      </c>
      <c r="AA6" s="53"/>
      <c r="AB6" s="54"/>
      <c r="AC6" s="52" t="s">
        <v>86</v>
      </c>
      <c r="AD6" s="53"/>
      <c r="AE6" s="54"/>
      <c r="AF6" s="52" t="s">
        <v>87</v>
      </c>
      <c r="AG6" s="53"/>
      <c r="AH6" s="54"/>
      <c r="AI6" s="53" t="s">
        <v>88</v>
      </c>
      <c r="AJ6" s="53"/>
      <c r="AK6" s="54"/>
      <c r="AL6" s="52" t="s">
        <v>89</v>
      </c>
      <c r="AM6" s="53"/>
      <c r="AN6" s="54"/>
      <c r="AO6" s="52" t="s">
        <v>90</v>
      </c>
      <c r="AP6" s="53"/>
      <c r="AQ6" s="54"/>
      <c r="AR6" s="52" t="s">
        <v>91</v>
      </c>
      <c r="AS6" s="53"/>
      <c r="AT6" s="54"/>
      <c r="AU6" s="52" t="s">
        <v>92</v>
      </c>
      <c r="AV6" s="53"/>
      <c r="AW6" s="54"/>
      <c r="AX6" s="52" t="s">
        <v>93</v>
      </c>
      <c r="AY6" s="53"/>
      <c r="AZ6" s="54"/>
      <c r="BA6" s="55" t="s">
        <v>94</v>
      </c>
      <c r="BB6" s="56"/>
      <c r="BC6" s="57"/>
      <c r="BD6" s="55" t="s">
        <v>95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96</v>
      </c>
      <c r="F7" s="63" t="s">
        <v>97</v>
      </c>
      <c r="G7" s="64" t="s">
        <v>98</v>
      </c>
      <c r="H7" s="62" t="s">
        <v>96</v>
      </c>
      <c r="I7" s="63" t="s">
        <v>97</v>
      </c>
      <c r="J7" s="64" t="s">
        <v>98</v>
      </c>
      <c r="K7" s="65" t="s">
        <v>96</v>
      </c>
      <c r="L7" s="66" t="s">
        <v>97</v>
      </c>
      <c r="M7" s="67" t="s">
        <v>98</v>
      </c>
      <c r="N7" s="65" t="s">
        <v>96</v>
      </c>
      <c r="O7" s="66" t="s">
        <v>97</v>
      </c>
      <c r="P7" s="67" t="s">
        <v>98</v>
      </c>
      <c r="Q7" s="65" t="s">
        <v>96</v>
      </c>
      <c r="R7" s="66" t="s">
        <v>97</v>
      </c>
      <c r="S7" s="67" t="s">
        <v>98</v>
      </c>
      <c r="T7" s="65" t="s">
        <v>96</v>
      </c>
      <c r="U7" s="66" t="s">
        <v>97</v>
      </c>
      <c r="V7" s="67" t="s">
        <v>98</v>
      </c>
      <c r="W7" s="65" t="s">
        <v>96</v>
      </c>
      <c r="X7" s="66" t="s">
        <v>97</v>
      </c>
      <c r="Y7" s="67" t="s">
        <v>98</v>
      </c>
      <c r="Z7" s="65" t="s">
        <v>96</v>
      </c>
      <c r="AA7" s="66" t="s">
        <v>97</v>
      </c>
      <c r="AB7" s="67" t="s">
        <v>98</v>
      </c>
      <c r="AC7" s="65" t="s">
        <v>96</v>
      </c>
      <c r="AD7" s="66" t="s">
        <v>97</v>
      </c>
      <c r="AE7" s="67" t="s">
        <v>98</v>
      </c>
      <c r="AF7" s="65" t="s">
        <v>96</v>
      </c>
      <c r="AG7" s="66" t="s">
        <v>97</v>
      </c>
      <c r="AH7" s="67" t="s">
        <v>98</v>
      </c>
      <c r="AI7" s="65" t="s">
        <v>96</v>
      </c>
      <c r="AJ7" s="66" t="s">
        <v>97</v>
      </c>
      <c r="AK7" s="67" t="s">
        <v>98</v>
      </c>
      <c r="AL7" s="65" t="s">
        <v>96</v>
      </c>
      <c r="AM7" s="66" t="s">
        <v>97</v>
      </c>
      <c r="AN7" s="67" t="s">
        <v>98</v>
      </c>
      <c r="AO7" s="65" t="s">
        <v>96</v>
      </c>
      <c r="AP7" s="66" t="s">
        <v>97</v>
      </c>
      <c r="AQ7" s="67" t="s">
        <v>98</v>
      </c>
      <c r="AR7" s="65" t="s">
        <v>96</v>
      </c>
      <c r="AS7" s="66" t="s">
        <v>97</v>
      </c>
      <c r="AT7" s="67" t="s">
        <v>98</v>
      </c>
      <c r="AU7" s="65" t="s">
        <v>96</v>
      </c>
      <c r="AV7" s="66" t="s">
        <v>97</v>
      </c>
      <c r="AW7" s="67" t="s">
        <v>98</v>
      </c>
      <c r="AX7" s="65" t="s">
        <v>96</v>
      </c>
      <c r="AY7" s="66" t="s">
        <v>97</v>
      </c>
      <c r="AZ7" s="67" t="s">
        <v>98</v>
      </c>
      <c r="BA7" s="65" t="s">
        <v>96</v>
      </c>
      <c r="BB7" s="66" t="s">
        <v>97</v>
      </c>
      <c r="BC7" s="67" t="s">
        <v>98</v>
      </c>
      <c r="BD7" s="65" t="s">
        <v>96</v>
      </c>
      <c r="BE7" s="66" t="s">
        <v>97</v>
      </c>
      <c r="BF7" s="67" t="s">
        <v>98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116</v>
      </c>
      <c r="B9" s="134">
        <v>2111</v>
      </c>
      <c r="C9" s="83" t="s">
        <v>99</v>
      </c>
      <c r="D9" s="135"/>
      <c r="E9" s="84">
        <f>H9+AF9+AI9+AL9+AO9+AR9+AU9+AX9+BA9+BD9</f>
        <v>10173954.789999999</v>
      </c>
      <c r="F9" s="85">
        <f>I9+AG9+AJ9+AM9+AP9+AS9+AV9+AY9+BB9+BE9</f>
        <v>10173948.610000001</v>
      </c>
      <c r="G9" s="136">
        <f>E9-F9</f>
        <v>6.1799999978393316</v>
      </c>
      <c r="H9" s="87">
        <f>K9+N9+Q9+T9+W9+Z9+AC9</f>
        <v>10173954.789999999</v>
      </c>
      <c r="I9" s="88">
        <f>L9+O9+R9+U9+X9+AA9+AD9</f>
        <v>10173948.610000001</v>
      </c>
      <c r="J9" s="89">
        <f>H9-I9</f>
        <v>6.1799999978393316</v>
      </c>
      <c r="K9" s="90">
        <v>2509980</v>
      </c>
      <c r="L9" s="91">
        <v>2509973.8200000003</v>
      </c>
      <c r="M9" s="92">
        <f>K9-L9</f>
        <v>6.1799999997019768</v>
      </c>
      <c r="N9" s="90">
        <v>7648748.9199999999</v>
      </c>
      <c r="O9" s="91">
        <v>7648748.9200000009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15225.87</v>
      </c>
      <c r="AA9" s="91">
        <v>15225.869999999999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100</v>
      </c>
      <c r="D10" s="137"/>
      <c r="E10" s="99">
        <f t="shared" ref="E10:F26" si="0">H10+AF10+AI10+AL10+AO10+AR10+AU10+AX10+BA10+BD10</f>
        <v>2208585.4700000002</v>
      </c>
      <c r="F10" s="100">
        <f t="shared" si="0"/>
        <v>2207233.75</v>
      </c>
      <c r="G10" s="136">
        <f>E10-F10</f>
        <v>1351.7200000002049</v>
      </c>
      <c r="H10" s="101">
        <f t="shared" ref="H10:I26" si="1">K10+N10+Q10+T10+W10+Z10+AC10</f>
        <v>2208585.4700000002</v>
      </c>
      <c r="I10" s="102">
        <f t="shared" si="1"/>
        <v>2207233.75</v>
      </c>
      <c r="J10" s="89">
        <f>H10-I10</f>
        <v>1351.7200000002049</v>
      </c>
      <c r="K10" s="103">
        <v>526753</v>
      </c>
      <c r="L10" s="104">
        <v>525401.28</v>
      </c>
      <c r="M10" s="92">
        <f>K10-L10</f>
        <v>1351.7199999999721</v>
      </c>
      <c r="N10" s="103">
        <v>1678482.77</v>
      </c>
      <c r="O10" s="104">
        <v>1678482.7699999998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5">
        <v>0</v>
      </c>
      <c r="U10" s="106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3349.7</v>
      </c>
      <c r="AA10" s="104">
        <v>3349.7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564748</v>
      </c>
      <c r="F11" s="100">
        <f t="shared" si="0"/>
        <v>562610.74</v>
      </c>
      <c r="G11" s="136">
        <f t="shared" ref="G11:G26" si="2">E11-F11</f>
        <v>2137.2600000000093</v>
      </c>
      <c r="H11" s="101">
        <f t="shared" si="1"/>
        <v>512899</v>
      </c>
      <c r="I11" s="102">
        <f t="shared" si="1"/>
        <v>512893.4</v>
      </c>
      <c r="J11" s="89">
        <f t="shared" ref="J11:J26" si="3">H11-I11</f>
        <v>5.5999999999767169</v>
      </c>
      <c r="K11" s="103">
        <v>507290</v>
      </c>
      <c r="L11" s="104">
        <v>507284.4</v>
      </c>
      <c r="M11" s="92">
        <f t="shared" ref="M11:M26" si="4">K11-L11</f>
        <v>5.5999999999767169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5">
        <v>1562</v>
      </c>
      <c r="U11" s="106">
        <v>1562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4047</v>
      </c>
      <c r="AD11" s="104">
        <v>4047</v>
      </c>
      <c r="AE11" s="92">
        <f t="shared" ref="AE11:AE26" si="10">AC11-AD11</f>
        <v>0</v>
      </c>
      <c r="AF11" s="103">
        <v>6000</v>
      </c>
      <c r="AG11" s="104">
        <v>3893</v>
      </c>
      <c r="AH11" s="92">
        <f t="shared" ref="AH11:AH26" si="11">AF11-AG11</f>
        <v>2107</v>
      </c>
      <c r="AI11" s="103">
        <v>23550</v>
      </c>
      <c r="AJ11" s="104">
        <v>23525.34</v>
      </c>
      <c r="AK11" s="92">
        <f t="shared" ref="AK11:AK26" si="12">AI11-AJ11</f>
        <v>24.659999999999854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22299</v>
      </c>
      <c r="AS11" s="104">
        <v>22299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101</v>
      </c>
      <c r="D12" s="108"/>
      <c r="E12" s="99">
        <f t="shared" si="0"/>
        <v>2833.11</v>
      </c>
      <c r="F12" s="100">
        <f t="shared" si="0"/>
        <v>2833.11</v>
      </c>
      <c r="G12" s="86">
        <f t="shared" si="2"/>
        <v>0</v>
      </c>
      <c r="H12" s="101">
        <f t="shared" si="1"/>
        <v>2833.11</v>
      </c>
      <c r="I12" s="102">
        <f t="shared" si="1"/>
        <v>2833.11</v>
      </c>
      <c r="J12" s="89">
        <f t="shared" si="3"/>
        <v>0</v>
      </c>
      <c r="K12" s="103">
        <v>2833.11</v>
      </c>
      <c r="L12" s="109">
        <v>2833.11</v>
      </c>
      <c r="M12" s="92">
        <f t="shared" si="4"/>
        <v>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5">
        <v>0</v>
      </c>
      <c r="U12" s="110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102</v>
      </c>
      <c r="D13" s="137"/>
      <c r="E13" s="99">
        <f t="shared" si="0"/>
        <v>645000</v>
      </c>
      <c r="F13" s="100">
        <f t="shared" si="0"/>
        <v>638520</v>
      </c>
      <c r="G13" s="136">
        <f t="shared" si="2"/>
        <v>6480</v>
      </c>
      <c r="H13" s="101">
        <f t="shared" si="1"/>
        <v>645000</v>
      </c>
      <c r="I13" s="102">
        <f t="shared" si="1"/>
        <v>638520</v>
      </c>
      <c r="J13" s="89">
        <f t="shared" si="3"/>
        <v>6480</v>
      </c>
      <c r="K13" s="103">
        <v>645000</v>
      </c>
      <c r="L13" s="104">
        <v>638520</v>
      </c>
      <c r="M13" s="92">
        <f t="shared" si="4"/>
        <v>6480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5">
        <v>0</v>
      </c>
      <c r="U13" s="106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/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38</v>
      </c>
      <c r="D14" s="137"/>
      <c r="E14" s="99">
        <f t="shared" si="0"/>
        <v>370000</v>
      </c>
      <c r="F14" s="100">
        <f t="shared" si="0"/>
        <v>369943.42999999993</v>
      </c>
      <c r="G14" s="136">
        <f t="shared" si="2"/>
        <v>56.570000000065193</v>
      </c>
      <c r="H14" s="101">
        <f t="shared" si="1"/>
        <v>370000</v>
      </c>
      <c r="I14" s="102">
        <f t="shared" si="1"/>
        <v>369943.42999999993</v>
      </c>
      <c r="J14" s="89">
        <f t="shared" si="3"/>
        <v>56.570000000065193</v>
      </c>
      <c r="K14" s="103">
        <v>370000</v>
      </c>
      <c r="L14" s="104">
        <v>369943.42999999993</v>
      </c>
      <c r="M14" s="92">
        <f t="shared" si="4"/>
        <v>56.570000000065193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5">
        <v>0</v>
      </c>
      <c r="U14" s="106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103</v>
      </c>
      <c r="D15" s="137"/>
      <c r="E15" s="99">
        <f t="shared" si="0"/>
        <v>18600</v>
      </c>
      <c r="F15" s="100">
        <f t="shared" si="0"/>
        <v>18549.400000000001</v>
      </c>
      <c r="G15" s="136">
        <f t="shared" si="2"/>
        <v>50.599999999998545</v>
      </c>
      <c r="H15" s="101">
        <f t="shared" si="1"/>
        <v>18600</v>
      </c>
      <c r="I15" s="102">
        <f t="shared" si="1"/>
        <v>18549.400000000001</v>
      </c>
      <c r="J15" s="89">
        <f t="shared" si="3"/>
        <v>50.599999999998545</v>
      </c>
      <c r="K15" s="103">
        <v>18600</v>
      </c>
      <c r="L15" s="104">
        <v>18549.400000000001</v>
      </c>
      <c r="M15" s="92">
        <f t="shared" si="4"/>
        <v>50.599999999998545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5">
        <v>0</v>
      </c>
      <c r="U15" s="106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104</v>
      </c>
      <c r="D16" s="137"/>
      <c r="E16" s="99">
        <f t="shared" si="0"/>
        <v>1672400</v>
      </c>
      <c r="F16" s="100">
        <f t="shared" si="0"/>
        <v>1624575.54</v>
      </c>
      <c r="G16" s="136">
        <f t="shared" si="2"/>
        <v>47824.459999999963</v>
      </c>
      <c r="H16" s="101">
        <f t="shared" si="1"/>
        <v>1664400</v>
      </c>
      <c r="I16" s="102">
        <f t="shared" si="1"/>
        <v>1624575.54</v>
      </c>
      <c r="J16" s="89">
        <f t="shared" si="3"/>
        <v>39824.459999999963</v>
      </c>
      <c r="K16" s="103">
        <v>1664400</v>
      </c>
      <c r="L16" s="104">
        <v>1624575.54</v>
      </c>
      <c r="M16" s="92">
        <f t="shared" si="4"/>
        <v>39824.459999999963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5">
        <v>0</v>
      </c>
      <c r="U16" s="106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8000</v>
      </c>
      <c r="AG16" s="104">
        <v>0</v>
      </c>
      <c r="AH16" s="92">
        <f t="shared" si="11"/>
        <v>8000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105</v>
      </c>
      <c r="D17" s="137"/>
      <c r="E17" s="99">
        <f t="shared" si="0"/>
        <v>26515</v>
      </c>
      <c r="F17" s="100">
        <f t="shared" si="0"/>
        <v>26211.06</v>
      </c>
      <c r="G17" s="136">
        <f t="shared" si="2"/>
        <v>303.93999999999869</v>
      </c>
      <c r="H17" s="101">
        <f t="shared" si="1"/>
        <v>26215</v>
      </c>
      <c r="I17" s="102">
        <f t="shared" si="1"/>
        <v>26211.06</v>
      </c>
      <c r="J17" s="89">
        <f t="shared" si="3"/>
        <v>3.9399999999986903</v>
      </c>
      <c r="K17" s="103">
        <v>26215</v>
      </c>
      <c r="L17" s="104">
        <v>26211.06</v>
      </c>
      <c r="M17" s="92">
        <f t="shared" si="4"/>
        <v>3.9399999999986903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5">
        <v>0</v>
      </c>
      <c r="U17" s="106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300</v>
      </c>
      <c r="AG17" s="104">
        <v>0</v>
      </c>
      <c r="AH17" s="92">
        <f t="shared" si="11"/>
        <v>300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106</v>
      </c>
      <c r="D18" s="137"/>
      <c r="E18" s="99">
        <f t="shared" si="0"/>
        <v>142655</v>
      </c>
      <c r="F18" s="100">
        <f t="shared" si="0"/>
        <v>142653.81999999998</v>
      </c>
      <c r="G18" s="136">
        <f t="shared" si="2"/>
        <v>1.1800000000221189</v>
      </c>
      <c r="H18" s="101">
        <f t="shared" si="1"/>
        <v>142655</v>
      </c>
      <c r="I18" s="102">
        <f t="shared" si="1"/>
        <v>142653.81999999998</v>
      </c>
      <c r="J18" s="89">
        <f t="shared" si="3"/>
        <v>1.1800000000221189</v>
      </c>
      <c r="K18" s="103">
        <v>142655</v>
      </c>
      <c r="L18" s="104">
        <v>142653.81999999998</v>
      </c>
      <c r="M18" s="92">
        <f t="shared" si="4"/>
        <v>1.1800000000221189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5">
        <v>0</v>
      </c>
      <c r="U18" s="106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107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5">
        <v>0</v>
      </c>
      <c r="U19" s="106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108</v>
      </c>
      <c r="D20" s="137"/>
      <c r="E20" s="99">
        <f t="shared" si="0"/>
        <v>9370</v>
      </c>
      <c r="F20" s="100">
        <f t="shared" si="0"/>
        <v>8366.4</v>
      </c>
      <c r="G20" s="136">
        <f t="shared" si="2"/>
        <v>1003.6000000000004</v>
      </c>
      <c r="H20" s="101">
        <f t="shared" si="1"/>
        <v>9370</v>
      </c>
      <c r="I20" s="102">
        <f t="shared" si="1"/>
        <v>8366.4</v>
      </c>
      <c r="J20" s="89">
        <f t="shared" si="3"/>
        <v>1003.6000000000004</v>
      </c>
      <c r="K20" s="103">
        <v>9370</v>
      </c>
      <c r="L20" s="104">
        <v>8366.4</v>
      </c>
      <c r="M20" s="92">
        <f t="shared" si="4"/>
        <v>1003.6000000000004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5">
        <v>0</v>
      </c>
      <c r="U20" s="106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109</v>
      </c>
      <c r="D21" s="137"/>
      <c r="E21" s="99">
        <f t="shared" si="0"/>
        <v>4002.46</v>
      </c>
      <c r="F21" s="100">
        <f t="shared" si="0"/>
        <v>4002.46</v>
      </c>
      <c r="G21" s="136">
        <f t="shared" si="2"/>
        <v>0</v>
      </c>
      <c r="H21" s="101">
        <f t="shared" si="1"/>
        <v>2090</v>
      </c>
      <c r="I21" s="102">
        <f t="shared" si="1"/>
        <v>2090</v>
      </c>
      <c r="J21" s="89">
        <f t="shared" si="3"/>
        <v>0</v>
      </c>
      <c r="K21" s="103">
        <v>2090</v>
      </c>
      <c r="L21" s="104">
        <v>2090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5">
        <v>0</v>
      </c>
      <c r="U21" s="106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1912.46</v>
      </c>
      <c r="AJ21" s="104">
        <v>1912.46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110</v>
      </c>
      <c r="D22" s="137"/>
      <c r="E22" s="99">
        <f t="shared" si="0"/>
        <v>10200</v>
      </c>
      <c r="F22" s="100">
        <f t="shared" si="0"/>
        <v>10200</v>
      </c>
      <c r="G22" s="136">
        <f t="shared" si="2"/>
        <v>0</v>
      </c>
      <c r="H22" s="101">
        <f t="shared" si="1"/>
        <v>10200</v>
      </c>
      <c r="I22" s="102">
        <f t="shared" si="1"/>
        <v>10200</v>
      </c>
      <c r="J22" s="89">
        <f t="shared" si="3"/>
        <v>0</v>
      </c>
      <c r="K22" s="103">
        <v>10200</v>
      </c>
      <c r="L22" s="104">
        <v>10200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5">
        <v>0</v>
      </c>
      <c r="U22" s="106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111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5">
        <v>0</v>
      </c>
      <c r="U23" s="106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/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112</v>
      </c>
      <c r="D24" s="137"/>
      <c r="E24" s="99">
        <f t="shared" si="0"/>
        <v>198134.78</v>
      </c>
      <c r="F24" s="100">
        <f t="shared" si="0"/>
        <v>198134.78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5">
        <v>0</v>
      </c>
      <c r="U24" s="106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198134.78</v>
      </c>
      <c r="AJ24" s="104">
        <v>198134.78</v>
      </c>
      <c r="AK24" s="92">
        <f t="shared" si="12"/>
        <v>0</v>
      </c>
      <c r="AL24" s="103"/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113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5">
        <v>0</v>
      </c>
      <c r="U25" s="110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114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20">
        <v>0</v>
      </c>
      <c r="U26" s="121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115</v>
      </c>
      <c r="B27" s="123"/>
      <c r="C27" s="123"/>
      <c r="D27" s="139"/>
      <c r="E27" s="124">
        <f t="shared" ref="E27:BB27" si="20">SUM(E9:E26)</f>
        <v>16046998.609999999</v>
      </c>
      <c r="F27" s="125">
        <f t="shared" si="20"/>
        <v>15987783.100000003</v>
      </c>
      <c r="G27" s="126">
        <f t="shared" si="20"/>
        <v>59215.509999998096</v>
      </c>
      <c r="H27" s="127">
        <f t="shared" si="20"/>
        <v>15786802.369999999</v>
      </c>
      <c r="I27" s="128">
        <f t="shared" si="20"/>
        <v>15738018.520000003</v>
      </c>
      <c r="J27" s="129">
        <f t="shared" si="20"/>
        <v>48783.849999998063</v>
      </c>
      <c r="K27" s="127">
        <f t="shared" si="20"/>
        <v>6435386.1099999994</v>
      </c>
      <c r="L27" s="131">
        <f t="shared" si="20"/>
        <v>6386602.2600000007</v>
      </c>
      <c r="M27" s="132">
        <f t="shared" si="20"/>
        <v>48783.849999999693</v>
      </c>
      <c r="N27" s="127">
        <f t="shared" si="20"/>
        <v>9327231.6899999995</v>
      </c>
      <c r="O27" s="131">
        <f t="shared" si="20"/>
        <v>9327231.6900000013</v>
      </c>
      <c r="P27" s="132">
        <f t="shared" si="20"/>
        <v>0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si="20"/>
        <v>1562</v>
      </c>
      <c r="U27" s="133">
        <f t="shared" si="20"/>
        <v>1562</v>
      </c>
      <c r="V27" s="132">
        <f t="shared" si="20"/>
        <v>0</v>
      </c>
      <c r="W27" s="140">
        <f t="shared" si="20"/>
        <v>0</v>
      </c>
      <c r="X27" s="133">
        <f t="shared" si="20"/>
        <v>0</v>
      </c>
      <c r="Y27" s="132">
        <f t="shared" si="20"/>
        <v>0</v>
      </c>
      <c r="Z27" s="127">
        <f t="shared" si="20"/>
        <v>18575.57</v>
      </c>
      <c r="AA27" s="131">
        <f t="shared" si="20"/>
        <v>18575.57</v>
      </c>
      <c r="AB27" s="132">
        <f t="shared" si="20"/>
        <v>0</v>
      </c>
      <c r="AC27" s="127">
        <f t="shared" si="20"/>
        <v>4047</v>
      </c>
      <c r="AD27" s="131">
        <f t="shared" si="20"/>
        <v>4047</v>
      </c>
      <c r="AE27" s="132">
        <f t="shared" si="20"/>
        <v>0</v>
      </c>
      <c r="AF27" s="127">
        <f t="shared" si="20"/>
        <v>14300</v>
      </c>
      <c r="AG27" s="131">
        <f t="shared" si="20"/>
        <v>3893</v>
      </c>
      <c r="AH27" s="132">
        <f t="shared" si="20"/>
        <v>10407</v>
      </c>
      <c r="AI27" s="130">
        <f t="shared" si="20"/>
        <v>223597.24</v>
      </c>
      <c r="AJ27" s="131">
        <f t="shared" si="20"/>
        <v>223572.58</v>
      </c>
      <c r="AK27" s="132">
        <f t="shared" si="20"/>
        <v>24.659999999999854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si="20"/>
        <v>0</v>
      </c>
      <c r="AP27" s="131">
        <f t="shared" si="20"/>
        <v>0</v>
      </c>
      <c r="AQ27" s="132">
        <f t="shared" si="20"/>
        <v>0</v>
      </c>
      <c r="AR27" s="127">
        <f t="shared" si="20"/>
        <v>22299</v>
      </c>
      <c r="AS27" s="131">
        <f t="shared" si="20"/>
        <v>22299</v>
      </c>
      <c r="AT27" s="132">
        <f t="shared" si="20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9090-1915-421F-948A-AF5509B6493C}">
  <sheetPr codeName="Лист8">
    <pageSetUpPr fitToPage="1"/>
  </sheetPr>
  <dimension ref="A1:O145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SUM(D7:D62)</f>
        <v>512893.4</v>
      </c>
      <c r="E5" s="7"/>
      <c r="F5" s="7"/>
      <c r="G5" s="7"/>
      <c r="I5" s="7"/>
      <c r="J5" s="7"/>
      <c r="K5" s="7"/>
      <c r="M5" s="7"/>
      <c r="N5" s="7"/>
      <c r="O5" s="7"/>
    </row>
    <row r="6" spans="1:15" hidden="1" outlineLevel="1" x14ac:dyDescent="0.3">
      <c r="A6" s="8"/>
      <c r="B6" s="8"/>
      <c r="C6" s="9"/>
      <c r="D6" s="9">
        <f>Ліцей5!I11</f>
        <v>512893.4</v>
      </c>
      <c r="E6" s="10" t="b">
        <f>D6=D5</f>
        <v>1</v>
      </c>
      <c r="F6" s="7"/>
      <c r="G6" s="7"/>
      <c r="I6" s="7"/>
      <c r="J6" s="7"/>
      <c r="K6" s="7"/>
      <c r="M6" s="7"/>
      <c r="N6" s="7"/>
      <c r="O6" s="7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f>6360.9+3740+270+950+1740</f>
        <v>13060.9</v>
      </c>
      <c r="E7" s="7"/>
      <c r="F7" s="7"/>
      <c r="G7" s="7"/>
      <c r="I7" s="7"/>
      <c r="J7" s="7"/>
      <c r="K7" s="7"/>
      <c r="M7" s="7"/>
      <c r="N7" s="7"/>
      <c r="O7" s="7"/>
    </row>
    <row r="8" spans="1:15" ht="20.25" customHeight="1" x14ac:dyDescent="0.3">
      <c r="A8" s="11">
        <v>2210.1999999999998</v>
      </c>
      <c r="B8" s="12" t="s">
        <v>4</v>
      </c>
      <c r="C8" s="12"/>
      <c r="D8" s="13">
        <f>10038.37+191</f>
        <v>10229.370000000001</v>
      </c>
      <c r="E8" s="7"/>
      <c r="F8" s="7"/>
      <c r="G8" s="7"/>
      <c r="I8" s="7"/>
      <c r="J8" s="7"/>
      <c r="K8" s="7"/>
      <c r="M8" s="7"/>
      <c r="N8" s="7"/>
      <c r="O8" s="7"/>
    </row>
    <row r="9" spans="1:15" hidden="1" outlineLevel="1" x14ac:dyDescent="0.3">
      <c r="A9" s="14"/>
      <c r="B9" s="15"/>
      <c r="C9" s="16">
        <f>SUM(C10:C19)</f>
        <v>10229.369999999999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v>480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202</v>
      </c>
      <c r="B11" s="19" t="s">
        <v>6</v>
      </c>
      <c r="C11" s="17">
        <f>8613+308.88</f>
        <v>8921.8799999999992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203</v>
      </c>
      <c r="B12" s="20" t="s">
        <v>7</v>
      </c>
      <c r="C12" s="11">
        <v>102.99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>
        <v>204</v>
      </c>
      <c r="B13" s="20" t="s">
        <v>8</v>
      </c>
      <c r="C13" s="17">
        <v>177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x14ac:dyDescent="0.3">
      <c r="A14" s="11">
        <v>205</v>
      </c>
      <c r="B14" s="20" t="s">
        <v>9</v>
      </c>
      <c r="C14" s="17">
        <v>356.5</v>
      </c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x14ac:dyDescent="0.3">
      <c r="A15" s="11">
        <v>206</v>
      </c>
      <c r="B15" s="20" t="s">
        <v>10</v>
      </c>
      <c r="C15" s="17">
        <v>161</v>
      </c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x14ac:dyDescent="0.3">
      <c r="A16" s="11">
        <v>207</v>
      </c>
      <c r="B16" s="20" t="s">
        <v>11</v>
      </c>
      <c r="C16" s="17">
        <v>30</v>
      </c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idden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t="18" hidden="1" customHeight="1" x14ac:dyDescent="0.3">
      <c r="A19" s="11"/>
      <c r="B19" s="20"/>
      <c r="C19" s="17"/>
      <c r="D19" s="17"/>
      <c r="E19" s="7"/>
      <c r="F19" s="7"/>
      <c r="G19" s="7"/>
      <c r="I19" s="7"/>
      <c r="J19" s="7"/>
      <c r="K19" s="7"/>
      <c r="M19" s="7"/>
      <c r="N19" s="7"/>
      <c r="O19" s="7"/>
    </row>
    <row r="20" spans="1:15" x14ac:dyDescent="0.3">
      <c r="A20" s="11">
        <v>2210.3000000000002</v>
      </c>
      <c r="B20" s="12" t="s">
        <v>12</v>
      </c>
      <c r="C20" s="12"/>
      <c r="D20" s="13">
        <v>283.36</v>
      </c>
      <c r="E20" s="7"/>
      <c r="F20" s="7"/>
      <c r="G20" s="7"/>
      <c r="I20" s="7"/>
      <c r="J20" s="7"/>
      <c r="K20" s="7"/>
      <c r="M20" s="7"/>
      <c r="N20" s="7"/>
      <c r="O20" s="7"/>
    </row>
    <row r="21" spans="1:15" ht="21.75" hidden="1" customHeight="1" x14ac:dyDescent="0.3">
      <c r="A21" s="11">
        <v>2210.4</v>
      </c>
      <c r="B21" s="12" t="s">
        <v>13</v>
      </c>
      <c r="C21" s="12"/>
      <c r="D21" s="13"/>
      <c r="E21" s="7"/>
      <c r="F21" s="7"/>
      <c r="G21" s="7"/>
      <c r="I21" s="7"/>
      <c r="J21" s="7"/>
      <c r="K21" s="7"/>
      <c r="M21" s="7"/>
      <c r="N21" s="7"/>
      <c r="O21" s="7"/>
    </row>
    <row r="22" spans="1:15" x14ac:dyDescent="0.3">
      <c r="A22" s="11">
        <v>2210.5</v>
      </c>
      <c r="B22" s="12" t="s">
        <v>14</v>
      </c>
      <c r="C22" s="12"/>
      <c r="D22" s="13">
        <f>53105+395971.77</f>
        <v>449076.77</v>
      </c>
      <c r="E22" s="7"/>
      <c r="F22" s="7"/>
      <c r="G22" s="7"/>
      <c r="I22" s="7"/>
      <c r="J22" s="7"/>
      <c r="K22" s="7"/>
      <c r="M22" s="7"/>
      <c r="N22" s="7"/>
      <c r="O22" s="7"/>
    </row>
    <row r="23" spans="1:15" hidden="1" outlineLevel="1" x14ac:dyDescent="0.3">
      <c r="A23" s="14"/>
      <c r="B23" s="15"/>
      <c r="C23" s="16">
        <f>SUM(C24:C36)</f>
        <v>449076.77</v>
      </c>
      <c r="D23" s="17"/>
      <c r="E23" s="18">
        <f>D22-C23</f>
        <v>0</v>
      </c>
    </row>
    <row r="24" spans="1:15" collapsed="1" x14ac:dyDescent="0.3">
      <c r="A24" s="11">
        <v>503</v>
      </c>
      <c r="B24" s="20" t="s">
        <v>15</v>
      </c>
      <c r="C24" s="17">
        <f>50+1835+5253</f>
        <v>7138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504</v>
      </c>
      <c r="B25" s="20" t="s">
        <v>16</v>
      </c>
      <c r="C25" s="17">
        <f>13945+1934</f>
        <v>15879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505</v>
      </c>
      <c r="B26" s="20" t="s">
        <v>17</v>
      </c>
      <c r="C26" s="17">
        <f>270+1750</f>
        <v>2020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501</v>
      </c>
      <c r="B27" s="20" t="s">
        <v>18</v>
      </c>
      <c r="C27" s="17">
        <f>5515+1840+180</f>
        <v>7535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508</v>
      </c>
      <c r="B28" s="20" t="s">
        <v>19</v>
      </c>
      <c r="C28" s="17">
        <v>3900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x14ac:dyDescent="0.3">
      <c r="A29" s="11">
        <v>502</v>
      </c>
      <c r="B29" s="20" t="s">
        <v>20</v>
      </c>
      <c r="C29" s="17">
        <f>13510+4876+3500</f>
        <v>21886</v>
      </c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x14ac:dyDescent="0.3">
      <c r="A30" s="11">
        <v>510</v>
      </c>
      <c r="B30" s="20" t="s">
        <v>21</v>
      </c>
      <c r="C30" s="17">
        <f>163208.77+195972</f>
        <v>359180.77</v>
      </c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x14ac:dyDescent="0.3">
      <c r="A31" s="11">
        <v>506</v>
      </c>
      <c r="B31" s="20" t="s">
        <v>22</v>
      </c>
      <c r="C31" s="17">
        <v>31538</v>
      </c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t="17.25" hidden="1" customHeight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t="18.75" customHeight="1" x14ac:dyDescent="0.3">
      <c r="A37" s="11">
        <v>2210.6</v>
      </c>
      <c r="B37" s="12" t="s">
        <v>23</v>
      </c>
      <c r="C37" s="12"/>
      <c r="D37" s="13">
        <v>6022</v>
      </c>
      <c r="E37" s="7"/>
      <c r="F37" s="7"/>
      <c r="G37" s="7"/>
      <c r="I37" s="7"/>
      <c r="J37" s="7"/>
      <c r="K37" s="7"/>
      <c r="M37" s="7"/>
      <c r="N37" s="7"/>
      <c r="O37" s="7"/>
    </row>
    <row r="38" spans="1:15" x14ac:dyDescent="0.3">
      <c r="A38" s="11">
        <v>2210.6999999999998</v>
      </c>
      <c r="B38" s="12" t="s">
        <v>24</v>
      </c>
      <c r="C38" s="12"/>
      <c r="D38" s="13">
        <v>12207</v>
      </c>
      <c r="E38" s="7"/>
      <c r="F38" s="7"/>
      <c r="G38" s="7"/>
      <c r="I38" s="7"/>
      <c r="J38" s="7"/>
      <c r="K38" s="7"/>
      <c r="M38" s="7"/>
      <c r="N38" s="7"/>
      <c r="O38" s="7"/>
    </row>
    <row r="39" spans="1:15" hidden="1" outlineLevel="1" x14ac:dyDescent="0.3">
      <c r="A39" s="14"/>
      <c r="B39" s="15"/>
      <c r="C39" s="16">
        <f>SUM(C40:C49)</f>
        <v>12207</v>
      </c>
      <c r="D39" s="17"/>
      <c r="E39" s="18">
        <f>D38-C39</f>
        <v>0</v>
      </c>
    </row>
    <row r="40" spans="1:15" collapsed="1" x14ac:dyDescent="0.3">
      <c r="A40" s="11"/>
      <c r="B40" s="20" t="s">
        <v>25</v>
      </c>
      <c r="C40" s="17">
        <v>4047</v>
      </c>
      <c r="D40" s="17"/>
      <c r="E40" s="7"/>
      <c r="F40" s="7"/>
      <c r="G40" s="7"/>
      <c r="I40" s="7"/>
      <c r="J40" s="7"/>
      <c r="K40" s="7"/>
      <c r="M40" s="7"/>
      <c r="N40" s="7"/>
      <c r="O40" s="7"/>
    </row>
    <row r="41" spans="1:15" x14ac:dyDescent="0.3">
      <c r="A41" s="11"/>
      <c r="B41" s="20" t="s">
        <v>26</v>
      </c>
      <c r="C41" s="17">
        <v>8160</v>
      </c>
      <c r="D41" s="17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x14ac:dyDescent="0.3">
      <c r="A42" s="11"/>
      <c r="B42" s="20"/>
      <c r="C42" s="17"/>
      <c r="D42" s="17"/>
      <c r="E42" s="7"/>
      <c r="F42" s="7"/>
      <c r="G42" s="7"/>
      <c r="I42" s="7"/>
      <c r="J42" s="7"/>
      <c r="K42" s="7"/>
      <c r="M42" s="7"/>
      <c r="N42" s="7"/>
      <c r="O42" s="7"/>
    </row>
    <row r="43" spans="1:15" hidden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1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x14ac:dyDescent="0.3">
      <c r="A50" s="11">
        <v>2210.8000000000002</v>
      </c>
      <c r="B50" s="12" t="s">
        <v>27</v>
      </c>
      <c r="C50" s="12"/>
      <c r="D50" s="13">
        <v>5932</v>
      </c>
      <c r="E50" s="7"/>
      <c r="F50" s="7"/>
      <c r="G50" s="7"/>
      <c r="I50" s="7"/>
      <c r="J50" s="7"/>
      <c r="K50" s="7"/>
      <c r="M50" s="7"/>
      <c r="N50" s="7"/>
      <c r="O50" s="7"/>
    </row>
    <row r="51" spans="1:15" hidden="1" outlineLevel="1" x14ac:dyDescent="0.3">
      <c r="A51" s="14"/>
      <c r="B51" s="15"/>
      <c r="C51" s="16">
        <f>SUM(C52:C55)</f>
        <v>5932</v>
      </c>
      <c r="D51" s="22"/>
      <c r="E51" s="18">
        <f>D50-C51</f>
        <v>0</v>
      </c>
    </row>
    <row r="52" spans="1:15" collapsed="1" x14ac:dyDescent="0.3">
      <c r="A52" s="11">
        <v>803</v>
      </c>
      <c r="B52" s="20" t="s">
        <v>28</v>
      </c>
      <c r="C52" s="17">
        <f>3712+1820</f>
        <v>5532</v>
      </c>
      <c r="D52" s="22"/>
      <c r="E52" s="7"/>
      <c r="F52" s="7"/>
      <c r="G52" s="7"/>
      <c r="I52" s="7"/>
      <c r="J52" s="7"/>
      <c r="K52" s="7"/>
      <c r="M52" s="7"/>
      <c r="N52" s="7"/>
      <c r="O52" s="7"/>
    </row>
    <row r="53" spans="1:15" x14ac:dyDescent="0.3">
      <c r="A53" s="11">
        <v>802</v>
      </c>
      <c r="B53" s="20" t="s">
        <v>29</v>
      </c>
      <c r="C53" s="17">
        <v>400</v>
      </c>
      <c r="D53" s="22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1"/>
      <c r="B54" s="20"/>
      <c r="C54" s="17"/>
      <c r="D54" s="22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1"/>
      <c r="C55" s="17"/>
      <c r="D55" s="22"/>
      <c r="E55" s="7"/>
      <c r="F55" s="7"/>
      <c r="G55" s="7"/>
      <c r="I55" s="7"/>
      <c r="J55" s="7"/>
      <c r="K55" s="7"/>
      <c r="M55" s="7"/>
      <c r="N55" s="7"/>
      <c r="O55" s="7"/>
    </row>
    <row r="56" spans="1:15" x14ac:dyDescent="0.3">
      <c r="A56" s="11">
        <v>2210.9</v>
      </c>
      <c r="B56" s="12" t="s">
        <v>30</v>
      </c>
      <c r="C56" s="12"/>
      <c r="D56" s="13">
        <v>950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hidden="1" outlineLevel="1" x14ac:dyDescent="0.3">
      <c r="A57" s="14"/>
      <c r="B57" s="15"/>
      <c r="C57" s="16">
        <f>SUM(C58:C61)</f>
        <v>950</v>
      </c>
      <c r="D57" s="17"/>
      <c r="E57" s="18">
        <f>D56-C57</f>
        <v>0</v>
      </c>
    </row>
    <row r="58" spans="1:15" collapsed="1" x14ac:dyDescent="0.3">
      <c r="A58" s="11"/>
      <c r="B58" s="20" t="s">
        <v>31</v>
      </c>
      <c r="C58" s="17">
        <v>950</v>
      </c>
      <c r="D58" s="17"/>
      <c r="E58" s="7"/>
      <c r="F58" s="7"/>
      <c r="G58" s="7"/>
      <c r="I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x14ac:dyDescent="0.3">
      <c r="A62" s="11">
        <v>2211.9</v>
      </c>
      <c r="B62" s="12" t="s">
        <v>32</v>
      </c>
      <c r="C62" s="12"/>
      <c r="D62" s="13">
        <f>13570+1562</f>
        <v>15132</v>
      </c>
      <c r="E62" s="7"/>
      <c r="F62" s="7"/>
      <c r="G62" s="7"/>
      <c r="I62" s="7"/>
      <c r="J62" s="7"/>
      <c r="K62" s="7"/>
      <c r="M62" s="7"/>
      <c r="N62" s="7"/>
      <c r="O62" s="7"/>
    </row>
    <row r="63" spans="1:15" hidden="1" outlineLevel="1" x14ac:dyDescent="0.3">
      <c r="A63" s="14"/>
      <c r="B63" s="15"/>
      <c r="C63" s="16">
        <f>SUM(C64:C87)</f>
        <v>15132</v>
      </c>
      <c r="D63" s="17"/>
      <c r="E63" s="18">
        <f>D62-C63</f>
        <v>0</v>
      </c>
    </row>
    <row r="64" spans="1:15" collapsed="1" x14ac:dyDescent="0.3">
      <c r="A64" s="11">
        <v>904</v>
      </c>
      <c r="B64" s="20" t="s">
        <v>33</v>
      </c>
      <c r="C64" s="17">
        <v>970</v>
      </c>
      <c r="D64" s="17"/>
      <c r="E64" s="7"/>
      <c r="F64" s="7"/>
      <c r="G64" s="7"/>
      <c r="I64" s="7"/>
      <c r="J64" s="7"/>
      <c r="K64" s="7"/>
      <c r="M64" s="7"/>
      <c r="N64" s="7"/>
      <c r="O64" s="7"/>
    </row>
    <row r="65" spans="1:15" x14ac:dyDescent="0.3">
      <c r="A65" s="11">
        <v>912</v>
      </c>
      <c r="B65" s="20" t="s">
        <v>34</v>
      </c>
      <c r="C65" s="17">
        <v>3900</v>
      </c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x14ac:dyDescent="0.3">
      <c r="A66" s="11">
        <v>917</v>
      </c>
      <c r="B66" s="20" t="s">
        <v>35</v>
      </c>
      <c r="C66" s="17">
        <v>8700</v>
      </c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x14ac:dyDescent="0.3">
      <c r="A67" s="11">
        <v>924</v>
      </c>
      <c r="B67" s="23" t="s">
        <v>36</v>
      </c>
      <c r="C67" s="17">
        <v>1562</v>
      </c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4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x14ac:dyDescent="0.3">
      <c r="A84" s="11"/>
      <c r="B84" s="20"/>
      <c r="C84" s="17"/>
      <c r="D84" s="17"/>
      <c r="E84" s="7"/>
      <c r="F84" s="7"/>
      <c r="G84" s="7"/>
      <c r="I84" s="7"/>
      <c r="J84" s="7"/>
      <c r="K84" s="7"/>
      <c r="M84" s="7"/>
      <c r="N84" s="7"/>
      <c r="O84" s="7"/>
    </row>
    <row r="85" spans="1:15" hidden="1" x14ac:dyDescent="0.3">
      <c r="A85" s="11"/>
      <c r="B85" s="20"/>
      <c r="C85" s="17"/>
      <c r="D85" s="17"/>
      <c r="E85" s="7"/>
      <c r="F85" s="7"/>
      <c r="G85" s="7"/>
      <c r="I85" s="7"/>
      <c r="J85" s="7"/>
      <c r="K85" s="7"/>
      <c r="M85" s="7"/>
      <c r="N85" s="7"/>
      <c r="O85" s="7"/>
    </row>
    <row r="86" spans="1:15" hidden="1" x14ac:dyDescent="0.3">
      <c r="A86" s="11"/>
      <c r="B86" s="20"/>
      <c r="C86" s="17"/>
      <c r="D86" s="17"/>
      <c r="E86" s="7"/>
      <c r="F86" s="7"/>
      <c r="G86" s="7"/>
      <c r="I86" s="7"/>
      <c r="J86" s="7"/>
      <c r="K86" s="7"/>
      <c r="M86" s="7"/>
      <c r="N86" s="7"/>
      <c r="O86" s="7"/>
    </row>
    <row r="87" spans="1:15" hidden="1" outlineLevel="1" x14ac:dyDescent="0.3">
      <c r="A87" s="7"/>
      <c r="B87" s="25"/>
      <c r="D87" s="3" t="b">
        <f>D5=D6</f>
        <v>1</v>
      </c>
      <c r="E87" s="7"/>
      <c r="F87" s="7"/>
      <c r="G87" s="7"/>
      <c r="I87" s="7"/>
      <c r="J87" s="7"/>
      <c r="K87" s="7"/>
      <c r="M87" s="7"/>
      <c r="N87" s="7"/>
      <c r="O87" s="7"/>
    </row>
    <row r="88" spans="1:15" collapsed="1" x14ac:dyDescent="0.3">
      <c r="A88" s="7"/>
      <c r="B88" s="25"/>
      <c r="D88" s="26" t="s">
        <v>37</v>
      </c>
      <c r="E88" s="7"/>
      <c r="F88" s="7"/>
      <c r="G88" s="7"/>
      <c r="I88" s="7"/>
      <c r="J88" s="7"/>
      <c r="K88" s="7"/>
      <c r="M88" s="7"/>
      <c r="N88" s="7"/>
      <c r="O88" s="7"/>
    </row>
    <row r="89" spans="1:15" x14ac:dyDescent="0.3">
      <c r="A89" s="7"/>
      <c r="B89" s="7"/>
      <c r="D89" s="26" t="s">
        <v>37</v>
      </c>
      <c r="E89" s="7"/>
      <c r="F89" s="7"/>
      <c r="G89" s="7"/>
      <c r="I89" s="7"/>
      <c r="J89" s="7"/>
      <c r="K89" s="7"/>
      <c r="M89" s="7"/>
      <c r="N89" s="7"/>
      <c r="O89" s="7"/>
    </row>
    <row r="90" spans="1:15" ht="14.25" customHeight="1" x14ac:dyDescent="0.3">
      <c r="D90" s="26" t="s">
        <v>37</v>
      </c>
    </row>
    <row r="91" spans="1:15" ht="39.75" customHeight="1" x14ac:dyDescent="0.3">
      <c r="A91" s="4">
        <v>2240</v>
      </c>
      <c r="B91" s="5" t="s">
        <v>38</v>
      </c>
      <c r="C91" s="5"/>
      <c r="D91" s="6">
        <f>SUM(D93:D130)</f>
        <v>369943.43000000005</v>
      </c>
      <c r="E91" s="7"/>
      <c r="F91" s="7"/>
      <c r="G91" s="7"/>
      <c r="I91" s="7"/>
      <c r="J91" s="7"/>
      <c r="K91" s="7"/>
      <c r="M91" s="7"/>
      <c r="N91" s="7"/>
      <c r="O91" s="7"/>
    </row>
    <row r="92" spans="1:15" hidden="1" outlineLevel="1" x14ac:dyDescent="0.3">
      <c r="A92" s="27">
        <v>2240</v>
      </c>
      <c r="B92" s="27"/>
      <c r="C92" s="9"/>
      <c r="D92" s="9">
        <f>Ліцей5!I14</f>
        <v>369943.42999999993</v>
      </c>
      <c r="E92" s="28" t="b">
        <f>D92=D91</f>
        <v>1</v>
      </c>
    </row>
    <row r="93" spans="1:15" collapsed="1" x14ac:dyDescent="0.3">
      <c r="A93" s="14">
        <v>2240.1</v>
      </c>
      <c r="B93" s="12" t="s">
        <v>39</v>
      </c>
      <c r="C93" s="12"/>
      <c r="D93" s="13">
        <f>25193+3186+34624+199.91</f>
        <v>63202.91</v>
      </c>
    </row>
    <row r="94" spans="1:15" hidden="1" x14ac:dyDescent="0.3">
      <c r="A94" s="14">
        <v>2240.1999999999998</v>
      </c>
      <c r="B94" s="29" t="s">
        <v>40</v>
      </c>
      <c r="C94" s="30"/>
      <c r="D94" s="13"/>
    </row>
    <row r="95" spans="1:15" x14ac:dyDescent="0.3">
      <c r="A95" s="14">
        <v>2240.3000000000002</v>
      </c>
      <c r="B95" s="29" t="s">
        <v>41</v>
      </c>
      <c r="C95" s="30"/>
      <c r="D95" s="13">
        <f>1602.12+9924.87</f>
        <v>11526.990000000002</v>
      </c>
    </row>
    <row r="96" spans="1:15" hidden="1" outlineLevel="1" x14ac:dyDescent="0.3">
      <c r="A96" s="14"/>
      <c r="B96" s="15"/>
      <c r="C96" s="16">
        <f>SUM(C97:C102)</f>
        <v>11526.99</v>
      </c>
      <c r="D96" s="17"/>
      <c r="E96" s="18">
        <f>D95-C96</f>
        <v>0</v>
      </c>
    </row>
    <row r="97" spans="1:5" collapsed="1" x14ac:dyDescent="0.3">
      <c r="A97" s="14">
        <v>301</v>
      </c>
      <c r="B97" s="20" t="s">
        <v>42</v>
      </c>
      <c r="C97" s="17">
        <f>760.32+841.8+9062.47+862.4</f>
        <v>11526.99</v>
      </c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t="15.75" hidden="1" customHeight="1" x14ac:dyDescent="0.3">
      <c r="A103" s="14">
        <v>2240.4</v>
      </c>
      <c r="B103" s="29" t="s">
        <v>43</v>
      </c>
      <c r="C103" s="30"/>
      <c r="D103" s="13"/>
    </row>
    <row r="104" spans="1:5" ht="17.25" customHeight="1" x14ac:dyDescent="0.3">
      <c r="A104" s="14">
        <v>2240.5</v>
      </c>
      <c r="B104" s="29" t="s">
        <v>44</v>
      </c>
      <c r="C104" s="30"/>
      <c r="D104" s="13">
        <f>239038.55+800</f>
        <v>239838.55</v>
      </c>
    </row>
    <row r="105" spans="1:5" hidden="1" outlineLevel="1" x14ac:dyDescent="0.3">
      <c r="A105" s="14"/>
      <c r="B105" s="15"/>
      <c r="C105" s="16">
        <f>SUM(C106:C113)</f>
        <v>239838.55</v>
      </c>
      <c r="D105" s="17"/>
      <c r="E105" s="18">
        <f>D104-C105</f>
        <v>0</v>
      </c>
    </row>
    <row r="106" spans="1:5" ht="17.25" customHeight="1" collapsed="1" x14ac:dyDescent="0.3">
      <c r="A106" s="14">
        <v>501</v>
      </c>
      <c r="B106" s="24" t="s">
        <v>45</v>
      </c>
      <c r="C106" s="17">
        <v>9235</v>
      </c>
      <c r="D106" s="17"/>
    </row>
    <row r="107" spans="1:5" ht="17.25" customHeight="1" x14ac:dyDescent="0.3">
      <c r="A107" s="14">
        <v>504</v>
      </c>
      <c r="B107" s="24" t="s">
        <v>46</v>
      </c>
      <c r="C107" s="17">
        <f>199776.02+30027.53</f>
        <v>229803.55</v>
      </c>
      <c r="D107" s="17"/>
    </row>
    <row r="108" spans="1:5" x14ac:dyDescent="0.3">
      <c r="A108" s="14">
        <v>502</v>
      </c>
      <c r="B108" s="24" t="s">
        <v>47</v>
      </c>
      <c r="C108" s="17">
        <v>800</v>
      </c>
      <c r="D108" s="17"/>
    </row>
    <row r="109" spans="1:5" hidden="1" x14ac:dyDescent="0.3">
      <c r="A109" s="14"/>
      <c r="B109" s="24"/>
      <c r="C109" s="17"/>
      <c r="D109" s="17"/>
    </row>
    <row r="110" spans="1:5" hidden="1" x14ac:dyDescent="0.3">
      <c r="A110" s="14"/>
      <c r="B110" s="24"/>
      <c r="C110" s="17"/>
      <c r="D110" s="17"/>
    </row>
    <row r="111" spans="1:5" hidden="1" x14ac:dyDescent="0.3">
      <c r="A111" s="14"/>
      <c r="B111" s="2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/>
      <c r="B113" s="20"/>
      <c r="C113" s="17"/>
      <c r="D113" s="17"/>
    </row>
    <row r="114" spans="1:15" hidden="1" x14ac:dyDescent="0.3">
      <c r="A114" s="14">
        <v>2240.6</v>
      </c>
      <c r="B114" s="29" t="s">
        <v>48</v>
      </c>
      <c r="C114" s="30"/>
      <c r="D114" s="13"/>
    </row>
    <row r="115" spans="1:15" x14ac:dyDescent="0.3">
      <c r="A115" s="14">
        <v>2240.6999999999998</v>
      </c>
      <c r="B115" s="29" t="s">
        <v>49</v>
      </c>
      <c r="C115" s="30"/>
      <c r="D115" s="13">
        <v>292.99</v>
      </c>
    </row>
    <row r="116" spans="1:15" hidden="1" outlineLevel="1" x14ac:dyDescent="0.3">
      <c r="A116" s="14"/>
      <c r="B116" s="15"/>
      <c r="C116" s="16">
        <f>SUM(C117:C120)</f>
        <v>292.99</v>
      </c>
      <c r="D116" s="17"/>
      <c r="E116" s="18">
        <f>D115-C116</f>
        <v>0</v>
      </c>
    </row>
    <row r="117" spans="1:15" collapsed="1" x14ac:dyDescent="0.3">
      <c r="A117" s="11">
        <v>703</v>
      </c>
      <c r="B117" s="20" t="s">
        <v>50</v>
      </c>
      <c r="C117" s="17">
        <v>292.99</v>
      </c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0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hidden="1" x14ac:dyDescent="0.3">
      <c r="A120" s="11"/>
      <c r="B120" s="21"/>
      <c r="C120" s="17"/>
      <c r="D120" s="17"/>
      <c r="E120" s="7"/>
      <c r="F120" s="7"/>
      <c r="G120" s="7"/>
      <c r="I120" s="7"/>
      <c r="J120" s="7"/>
      <c r="K120" s="7"/>
      <c r="M120" s="7"/>
      <c r="N120" s="7"/>
      <c r="O120" s="7"/>
    </row>
    <row r="121" spans="1:15" x14ac:dyDescent="0.3">
      <c r="A121" s="14">
        <v>2240.8000000000002</v>
      </c>
      <c r="B121" s="29" t="s">
        <v>51</v>
      </c>
      <c r="C121" s="30"/>
      <c r="D121" s="13">
        <v>1781.45</v>
      </c>
    </row>
    <row r="122" spans="1:15" x14ac:dyDescent="0.3">
      <c r="A122" s="14">
        <v>2240.9</v>
      </c>
      <c r="B122" s="29" t="s">
        <v>52</v>
      </c>
      <c r="C122" s="30"/>
      <c r="D122" s="13">
        <v>1415.8</v>
      </c>
    </row>
    <row r="123" spans="1:15" hidden="1" x14ac:dyDescent="0.3">
      <c r="A123" s="14">
        <v>2241.1</v>
      </c>
      <c r="B123" s="29" t="s">
        <v>53</v>
      </c>
      <c r="C123" s="30"/>
      <c r="D123" s="13"/>
    </row>
    <row r="124" spans="1:15" hidden="1" x14ac:dyDescent="0.3">
      <c r="A124" s="14">
        <v>2241.1999999999998</v>
      </c>
      <c r="B124" s="29" t="s">
        <v>54</v>
      </c>
      <c r="C124" s="30"/>
      <c r="D124" s="13"/>
    </row>
    <row r="125" spans="1:15" x14ac:dyDescent="0.3">
      <c r="A125" s="14">
        <v>2241.3000000000002</v>
      </c>
      <c r="B125" s="29" t="s">
        <v>55</v>
      </c>
      <c r="C125" s="30"/>
      <c r="D125" s="13">
        <f>3657.85+555.98+215+215+277.99+215+277.99+215</f>
        <v>5629.8099999999995</v>
      </c>
    </row>
    <row r="126" spans="1:15" hidden="1" x14ac:dyDescent="0.3">
      <c r="A126" s="14">
        <v>2241.4</v>
      </c>
      <c r="B126" s="29" t="s">
        <v>56</v>
      </c>
      <c r="C126" s="30"/>
      <c r="D126" s="13"/>
    </row>
    <row r="127" spans="1:15" hidden="1" x14ac:dyDescent="0.3">
      <c r="A127" s="14">
        <v>2241.5</v>
      </c>
      <c r="B127" s="29" t="s">
        <v>57</v>
      </c>
      <c r="C127" s="30"/>
      <c r="D127" s="13"/>
    </row>
    <row r="128" spans="1:15" ht="38.25" hidden="1" customHeight="1" x14ac:dyDescent="0.3">
      <c r="A128" s="14">
        <v>2241.6</v>
      </c>
      <c r="B128" s="31" t="s">
        <v>58</v>
      </c>
      <c r="C128" s="30"/>
      <c r="D128" s="13"/>
    </row>
    <row r="129" spans="1:5" x14ac:dyDescent="0.3">
      <c r="A129" s="14">
        <v>2241.6999999999998</v>
      </c>
      <c r="B129" s="29" t="s">
        <v>59</v>
      </c>
      <c r="C129" s="30"/>
      <c r="D129" s="13">
        <v>3614.59</v>
      </c>
    </row>
    <row r="130" spans="1:5" x14ac:dyDescent="0.3">
      <c r="A130" s="14">
        <v>2241.9</v>
      </c>
      <c r="B130" s="29" t="s">
        <v>60</v>
      </c>
      <c r="C130" s="30"/>
      <c r="D130" s="13">
        <f>24898.37+17741.97</f>
        <v>42640.34</v>
      </c>
    </row>
    <row r="131" spans="1:5" hidden="1" outlineLevel="1" x14ac:dyDescent="0.3">
      <c r="A131" s="14"/>
      <c r="B131" s="15"/>
      <c r="C131" s="16">
        <f>SUM(C132:C143)</f>
        <v>42640.340000000004</v>
      </c>
      <c r="D131" s="32"/>
      <c r="E131" s="18">
        <f>D130-C131</f>
        <v>0</v>
      </c>
    </row>
    <row r="132" spans="1:5" ht="37.5" collapsed="1" x14ac:dyDescent="0.3">
      <c r="A132" s="14">
        <v>902</v>
      </c>
      <c r="B132" s="33" t="s">
        <v>61</v>
      </c>
      <c r="C132" s="17">
        <f>200+100+100+100+100+100+100+200+100+100</f>
        <v>1200</v>
      </c>
      <c r="D132" s="17"/>
    </row>
    <row r="133" spans="1:5" ht="38.25" customHeight="1" x14ac:dyDescent="0.3">
      <c r="A133" s="14">
        <v>907</v>
      </c>
      <c r="B133" s="33" t="s">
        <v>62</v>
      </c>
      <c r="C133" s="17">
        <f>1006.33+544.06+1123.34+1291.43</f>
        <v>3965.16</v>
      </c>
      <c r="D133" s="17"/>
    </row>
    <row r="134" spans="1:5" ht="37.5" x14ac:dyDescent="0.3">
      <c r="A134" s="14">
        <v>908</v>
      </c>
      <c r="B134" s="33" t="s">
        <v>63</v>
      </c>
      <c r="C134" s="17">
        <f>337+356.3+356.3+356.3+356.3+356.3+356.3+356.3+356.3+356.3</f>
        <v>3543.7000000000007</v>
      </c>
      <c r="D134" s="17"/>
    </row>
    <row r="135" spans="1:5" x14ac:dyDescent="0.3">
      <c r="A135" s="34">
        <v>919</v>
      </c>
      <c r="B135" s="33" t="s">
        <v>64</v>
      </c>
      <c r="C135" s="17">
        <v>2636.36</v>
      </c>
      <c r="D135" s="17"/>
    </row>
    <row r="136" spans="1:5" x14ac:dyDescent="0.3">
      <c r="A136" s="34">
        <v>903</v>
      </c>
      <c r="B136" s="24" t="s">
        <v>65</v>
      </c>
      <c r="C136" s="17">
        <v>1500</v>
      </c>
      <c r="D136" s="17"/>
    </row>
    <row r="137" spans="1:5" ht="37.5" x14ac:dyDescent="0.3">
      <c r="A137" s="34">
        <v>924</v>
      </c>
      <c r="B137" s="24" t="s">
        <v>66</v>
      </c>
      <c r="C137" s="17">
        <v>2100</v>
      </c>
      <c r="D137" s="17"/>
    </row>
    <row r="138" spans="1:5" x14ac:dyDescent="0.3">
      <c r="A138" s="34">
        <v>925</v>
      </c>
      <c r="B138" s="24" t="s">
        <v>67</v>
      </c>
      <c r="C138" s="17">
        <v>468</v>
      </c>
      <c r="D138" s="17"/>
    </row>
    <row r="139" spans="1:5" x14ac:dyDescent="0.3">
      <c r="A139" s="34">
        <v>927</v>
      </c>
      <c r="B139" s="24" t="s">
        <v>68</v>
      </c>
      <c r="C139" s="17">
        <v>13725.12</v>
      </c>
      <c r="D139" s="17"/>
    </row>
    <row r="140" spans="1:5" x14ac:dyDescent="0.3">
      <c r="A140" s="34">
        <v>935</v>
      </c>
      <c r="B140" s="24" t="s">
        <v>69</v>
      </c>
      <c r="C140" s="17">
        <v>9302</v>
      </c>
      <c r="D140" s="17"/>
    </row>
    <row r="141" spans="1:5" x14ac:dyDescent="0.3">
      <c r="A141" s="14">
        <v>909</v>
      </c>
      <c r="B141" s="24" t="s">
        <v>70</v>
      </c>
      <c r="C141" s="17">
        <v>1800</v>
      </c>
      <c r="D141" s="17"/>
    </row>
    <row r="142" spans="1:5" x14ac:dyDescent="0.3">
      <c r="A142" s="14">
        <v>918</v>
      </c>
      <c r="B142" s="24" t="s">
        <v>71</v>
      </c>
      <c r="C142" s="17">
        <v>2400</v>
      </c>
      <c r="D142" s="17"/>
    </row>
    <row r="143" spans="1:5" hidden="1" x14ac:dyDescent="0.3">
      <c r="A143" s="34"/>
      <c r="B143" s="24"/>
      <c r="C143" s="17"/>
      <c r="D143" s="17"/>
    </row>
    <row r="144" spans="1:5" hidden="1" outlineLevel="1" x14ac:dyDescent="0.3">
      <c r="D144" s="3" t="b">
        <f>D91=D92</f>
        <v>1</v>
      </c>
    </row>
    <row r="145" hidden="1" collapsed="1" x14ac:dyDescent="0.3"/>
  </sheetData>
  <sheetProtection sheet="1" objects="1" scenarios="1"/>
  <mergeCells count="31">
    <mergeCell ref="B130:C130"/>
    <mergeCell ref="B124:C124"/>
    <mergeCell ref="B125:C125"/>
    <mergeCell ref="B126:C126"/>
    <mergeCell ref="B127:C127"/>
    <mergeCell ref="B128:C128"/>
    <mergeCell ref="B129:C129"/>
    <mergeCell ref="B104:C104"/>
    <mergeCell ref="B114:C114"/>
    <mergeCell ref="B115:C115"/>
    <mergeCell ref="B121:C121"/>
    <mergeCell ref="B122:C122"/>
    <mergeCell ref="B123:C123"/>
    <mergeCell ref="B62:C62"/>
    <mergeCell ref="B91:C91"/>
    <mergeCell ref="B93:C93"/>
    <mergeCell ref="B94:C94"/>
    <mergeCell ref="B95:C95"/>
    <mergeCell ref="B103:C103"/>
    <mergeCell ref="B21:C21"/>
    <mergeCell ref="B22:C22"/>
    <mergeCell ref="B37:C37"/>
    <mergeCell ref="B38:C38"/>
    <mergeCell ref="B50:C50"/>
    <mergeCell ref="B56:C56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2024-02-21T09:15:48Z</dcterms:created>
  <dcterms:modified xsi:type="dcterms:W3CDTF">2024-02-21T09:15:50Z</dcterms:modified>
</cp:coreProperties>
</file>