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357B4480-A42D-4078-9B90-2F566AF3AA4C}" xr6:coauthVersionLast="36" xr6:coauthVersionMax="36" xr10:uidLastSave="{00000000-0000-0000-0000-000000000000}"/>
  <bookViews>
    <workbookView xWindow="0" yWindow="0" windowWidth="28800" windowHeight="12225" xr2:uid="{3479C791-682C-4319-B448-A31E482DE66C}"/>
  </bookViews>
  <sheets>
    <sheet name="Ліцей6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H26" i="3"/>
  <c r="E26" i="3" s="1"/>
  <c r="F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F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I24" i="3"/>
  <c r="H24" i="3"/>
  <c r="E24" i="3" s="1"/>
  <c r="F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F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J14" i="3" s="1"/>
  <c r="E14" i="3"/>
  <c r="G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F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K11" i="3"/>
  <c r="I11" i="3"/>
  <c r="F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BF9" i="3"/>
  <c r="BC9" i="3"/>
  <c r="AZ9" i="3"/>
  <c r="AW9" i="3"/>
  <c r="AW27" i="3" s="1"/>
  <c r="AT9" i="3"/>
  <c r="AQ9" i="3"/>
  <c r="AN9" i="3"/>
  <c r="AK9" i="3"/>
  <c r="AK27" i="3" s="1"/>
  <c r="AH9" i="3"/>
  <c r="AE9" i="3"/>
  <c r="AB9" i="3"/>
  <c r="Y9" i="3"/>
  <c r="Y27" i="3" s="1"/>
  <c r="V9" i="3"/>
  <c r="S9" i="3"/>
  <c r="P9" i="3"/>
  <c r="M9" i="3"/>
  <c r="I9" i="3"/>
  <c r="H9" i="3"/>
  <c r="J9" i="3" s="1"/>
  <c r="E9" i="3"/>
  <c r="C123" i="2"/>
  <c r="C122" i="2"/>
  <c r="C121" i="2"/>
  <c r="C118" i="2" s="1"/>
  <c r="E118" i="2" s="1"/>
  <c r="C119" i="2"/>
  <c r="D112" i="2"/>
  <c r="D77" i="2" s="1"/>
  <c r="C103" i="2"/>
  <c r="E103" i="2" s="1"/>
  <c r="C92" i="2"/>
  <c r="E92" i="2" s="1"/>
  <c r="C82" i="2"/>
  <c r="E82" i="2" s="1"/>
  <c r="D79" i="2"/>
  <c r="C57" i="2"/>
  <c r="E57" i="2" s="1"/>
  <c r="C51" i="2"/>
  <c r="E51" i="2" s="1"/>
  <c r="C45" i="2"/>
  <c r="E45" i="2" s="1"/>
  <c r="C36" i="2"/>
  <c r="E36" i="2" s="1"/>
  <c r="D34" i="2"/>
  <c r="C25" i="2"/>
  <c r="C24" i="2"/>
  <c r="C23" i="2"/>
  <c r="C22" i="2" s="1"/>
  <c r="E22" i="2" s="1"/>
  <c r="C10" i="2"/>
  <c r="C9" i="2"/>
  <c r="C8" i="2" s="1"/>
  <c r="E8" i="2" s="1"/>
  <c r="D6" i="2"/>
  <c r="D4" i="2"/>
  <c r="E4" i="2" s="1"/>
  <c r="E5" i="2" l="1"/>
  <c r="D73" i="2"/>
  <c r="J22" i="3"/>
  <c r="AB27" i="3"/>
  <c r="AN27" i="3"/>
  <c r="M13" i="3"/>
  <c r="S27" i="3"/>
  <c r="AQ27" i="3"/>
  <c r="P27" i="3"/>
  <c r="G12" i="3"/>
  <c r="H13" i="3"/>
  <c r="AE27" i="3"/>
  <c r="BC27" i="3"/>
  <c r="J20" i="3"/>
  <c r="V27" i="3"/>
  <c r="AH27" i="3"/>
  <c r="AT27" i="3"/>
  <c r="BF27" i="3"/>
  <c r="J12" i="3"/>
  <c r="J17" i="3"/>
  <c r="J18" i="3"/>
  <c r="AZ27" i="3"/>
  <c r="G22" i="3"/>
  <c r="J26" i="3"/>
  <c r="F9" i="3"/>
  <c r="I27" i="3"/>
  <c r="J10" i="3"/>
  <c r="F10" i="3"/>
  <c r="G10" i="3" s="1"/>
  <c r="K27" i="3"/>
  <c r="M11" i="3"/>
  <c r="H11" i="3"/>
  <c r="J15" i="3"/>
  <c r="F15" i="3"/>
  <c r="M16" i="3"/>
  <c r="H16" i="3"/>
  <c r="G20" i="3"/>
  <c r="J21" i="3"/>
  <c r="E21" i="3"/>
  <c r="G21" i="3" s="1"/>
  <c r="G17" i="3"/>
  <c r="G18" i="3"/>
  <c r="J19" i="3"/>
  <c r="E19" i="3"/>
  <c r="G19" i="3" s="1"/>
  <c r="G26" i="3"/>
  <c r="J23" i="3"/>
  <c r="E23" i="3"/>
  <c r="G23" i="3" s="1"/>
  <c r="G24" i="3"/>
  <c r="J25" i="3"/>
  <c r="E25" i="3"/>
  <c r="G25" i="3" s="1"/>
  <c r="D131" i="2"/>
  <c r="E77" i="2"/>
  <c r="E78" i="2"/>
  <c r="M27" i="3" l="1"/>
  <c r="E13" i="3"/>
  <c r="G13" i="3" s="1"/>
  <c r="J13" i="3"/>
  <c r="F27" i="3"/>
  <c r="G15" i="3"/>
  <c r="J16" i="3"/>
  <c r="E16" i="3"/>
  <c r="G16" i="3" s="1"/>
  <c r="J11" i="3"/>
  <c r="E11" i="3"/>
  <c r="H27" i="3"/>
  <c r="G9" i="3"/>
  <c r="G11" i="3" l="1"/>
  <c r="G27" i="3" s="1"/>
  <c r="E27" i="3"/>
  <c r="J27" i="3"/>
</calcChain>
</file>

<file path=xl/sharedStrings.xml><?xml version="1.0" encoding="utf-8"?>
<sst xmlns="http://schemas.openxmlformats.org/spreadsheetml/2006/main" count="165" uniqueCount="110">
  <si>
    <t>Касові видатки Нововолинський ліцей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</si>
  <si>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</si>
  <si>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</si>
  <si>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</si>
  <si>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</si>
  <si>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</si>
  <si>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</si>
  <si>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</si>
  <si>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</si>
  <si>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</si>
  <si>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</si>
  <si>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вікна ПВХ 2 шт./ 03.2024</t>
  </si>
  <si>
    <t>госп.тов / 05,06.2024</t>
  </si>
  <si>
    <t>лак / 06,08.2024</t>
  </si>
  <si>
    <t>фарба, емаль / 06.2024</t>
  </si>
  <si>
    <t>емульсія / 06.2024</t>
  </si>
  <si>
    <t>буд.мат / 06.2024</t>
  </si>
  <si>
    <t>мастика / 08.2024</t>
  </si>
  <si>
    <t>сітка / 09.2024</t>
  </si>
  <si>
    <t>сантехніка / 09.2024</t>
  </si>
  <si>
    <t>Миючі засоби 05.2024</t>
  </si>
  <si>
    <t>Меблі</t>
  </si>
  <si>
    <t>Бензин</t>
  </si>
  <si>
    <t>бензин А-95 / 04.2024</t>
  </si>
  <si>
    <t>бензин А-95 / 06.2024</t>
  </si>
  <si>
    <t>Запчастини</t>
  </si>
  <si>
    <t>Ін.матеріали</t>
  </si>
  <si>
    <t>інвентар / 06.2024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</si>
  <si>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</si>
  <si>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</si>
  <si>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</si>
  <si>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</si>
  <si>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</si>
  <si>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</si>
  <si>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</si>
  <si>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</si>
  <si>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</si>
  <si>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</si>
  <si>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</si>
  <si>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</si>
  <si>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</si>
  <si>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пот.рем. По звміні віконних блоків / 09.2024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</si>
  <si>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</si>
  <si>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</si>
  <si>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</si>
  <si>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</si>
  <si>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</si>
  <si>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</si>
  <si>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</si>
  <si>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</si>
  <si>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</si>
  <si>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</si>
  <si>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</si>
  <si>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</si>
  <si>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</si>
  <si>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</si>
  <si>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</si>
  <si>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</si>
  <si>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</si>
  <si>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</si>
  <si>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</si>
  <si>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налаштування локальної мережi в укриттi / 04.2024</t>
  </si>
  <si>
    <t>навчання з підготовки  населення до національного спротиву / 07.2024</t>
  </si>
  <si>
    <t>промивка системи опалення / 08.2024</t>
  </si>
  <si>
    <t>тех.діагн. вогнегас. / 09.2024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</si>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</sst>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5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927E253D-DBD9-448D-93CE-002F18038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C7E1-6AF1-4DF7-8B20-13C916031CE6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customWidth="1"/>
    <col min="21" max="22" width="21.140625" style="141" customWidth="1"/>
    <col min="23" max="23" width="21.5703125" style="95" customWidth="1"/>
    <col min="24" max="25" width="21.140625" style="14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18.140625" style="95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5" customWidth="1"/>
    <col min="39" max="40" width="20.85546875" style="141" customWidth="1"/>
    <col min="41" max="41" width="21.5703125" style="95" customWidth="1"/>
    <col min="42" max="43" width="21.140625" style="141" customWidth="1"/>
    <col min="44" max="44" width="21.5703125" style="95" customWidth="1"/>
    <col min="45" max="46" width="21.140625" style="141" customWidth="1"/>
    <col min="47" max="47" width="21.5703125" style="95" customWidth="1"/>
    <col min="48" max="49" width="21.140625" style="141" customWidth="1"/>
    <col min="50" max="50" width="21.5703125" style="95" customWidth="1"/>
    <col min="51" max="52" width="21.140625" style="14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65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66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67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68</v>
      </c>
      <c r="B6" s="46" t="s">
        <v>69</v>
      </c>
      <c r="C6" s="47" t="s">
        <v>70</v>
      </c>
      <c r="D6" s="48"/>
      <c r="E6" s="49" t="s">
        <v>71</v>
      </c>
      <c r="F6" s="50"/>
      <c r="G6" s="51"/>
      <c r="H6" s="49" t="s">
        <v>72</v>
      </c>
      <c r="I6" s="50"/>
      <c r="J6" s="51"/>
      <c r="K6" s="52" t="s">
        <v>73</v>
      </c>
      <c r="L6" s="53"/>
      <c r="M6" s="54"/>
      <c r="N6" s="52" t="s">
        <v>74</v>
      </c>
      <c r="O6" s="53"/>
      <c r="P6" s="54"/>
      <c r="Q6" s="52" t="s">
        <v>75</v>
      </c>
      <c r="R6" s="53"/>
      <c r="S6" s="54"/>
      <c r="T6" s="52" t="s">
        <v>76</v>
      </c>
      <c r="U6" s="53"/>
      <c r="V6" s="54"/>
      <c r="W6" s="52" t="s">
        <v>77</v>
      </c>
      <c r="X6" s="53"/>
      <c r="Y6" s="54"/>
      <c r="Z6" s="52" t="s">
        <v>78</v>
      </c>
      <c r="AA6" s="53"/>
      <c r="AB6" s="54"/>
      <c r="AC6" s="52" t="s">
        <v>79</v>
      </c>
      <c r="AD6" s="53"/>
      <c r="AE6" s="54"/>
      <c r="AF6" s="52" t="s">
        <v>80</v>
      </c>
      <c r="AG6" s="53"/>
      <c r="AH6" s="54"/>
      <c r="AI6" s="53" t="s">
        <v>81</v>
      </c>
      <c r="AJ6" s="53"/>
      <c r="AK6" s="54"/>
      <c r="AL6" s="52" t="s">
        <v>82</v>
      </c>
      <c r="AM6" s="53"/>
      <c r="AN6" s="54"/>
      <c r="AO6" s="52" t="s">
        <v>83</v>
      </c>
      <c r="AP6" s="53"/>
      <c r="AQ6" s="54"/>
      <c r="AR6" s="52" t="s">
        <v>84</v>
      </c>
      <c r="AS6" s="53"/>
      <c r="AT6" s="54"/>
      <c r="AU6" s="52" t="s">
        <v>85</v>
      </c>
      <c r="AV6" s="53"/>
      <c r="AW6" s="54"/>
      <c r="AX6" s="52" t="s">
        <v>86</v>
      </c>
      <c r="AY6" s="53"/>
      <c r="AZ6" s="54"/>
      <c r="BA6" s="55" t="s">
        <v>87</v>
      </c>
      <c r="BB6" s="56"/>
      <c r="BC6" s="57"/>
      <c r="BD6" s="55" t="s">
        <v>88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89</v>
      </c>
      <c r="F7" s="63" t="s">
        <v>90</v>
      </c>
      <c r="G7" s="64" t="s">
        <v>91</v>
      </c>
      <c r="H7" s="62" t="s">
        <v>89</v>
      </c>
      <c r="I7" s="63" t="s">
        <v>90</v>
      </c>
      <c r="J7" s="64" t="s">
        <v>91</v>
      </c>
      <c r="K7" s="65" t="s">
        <v>89</v>
      </c>
      <c r="L7" s="66" t="s">
        <v>90</v>
      </c>
      <c r="M7" s="67" t="s">
        <v>91</v>
      </c>
      <c r="N7" s="65" t="s">
        <v>89</v>
      </c>
      <c r="O7" s="66" t="s">
        <v>90</v>
      </c>
      <c r="P7" s="67" t="s">
        <v>91</v>
      </c>
      <c r="Q7" s="65" t="s">
        <v>89</v>
      </c>
      <c r="R7" s="66" t="s">
        <v>90</v>
      </c>
      <c r="S7" s="67" t="s">
        <v>91</v>
      </c>
      <c r="T7" s="65" t="s">
        <v>89</v>
      </c>
      <c r="U7" s="66" t="s">
        <v>90</v>
      </c>
      <c r="V7" s="67" t="s">
        <v>91</v>
      </c>
      <c r="W7" s="65" t="s">
        <v>89</v>
      </c>
      <c r="X7" s="66" t="s">
        <v>90</v>
      </c>
      <c r="Y7" s="67" t="s">
        <v>91</v>
      </c>
      <c r="Z7" s="65" t="s">
        <v>89</v>
      </c>
      <c r="AA7" s="66" t="s">
        <v>90</v>
      </c>
      <c r="AB7" s="67" t="s">
        <v>91</v>
      </c>
      <c r="AC7" s="65" t="s">
        <v>89</v>
      </c>
      <c r="AD7" s="66" t="s">
        <v>90</v>
      </c>
      <c r="AE7" s="67" t="s">
        <v>91</v>
      </c>
      <c r="AF7" s="65" t="s">
        <v>89</v>
      </c>
      <c r="AG7" s="66" t="s">
        <v>90</v>
      </c>
      <c r="AH7" s="67" t="s">
        <v>91</v>
      </c>
      <c r="AI7" s="65" t="s">
        <v>89</v>
      </c>
      <c r="AJ7" s="66" t="s">
        <v>90</v>
      </c>
      <c r="AK7" s="67" t="s">
        <v>91</v>
      </c>
      <c r="AL7" s="65" t="s">
        <v>89</v>
      </c>
      <c r="AM7" s="66" t="s">
        <v>90</v>
      </c>
      <c r="AN7" s="67" t="s">
        <v>91</v>
      </c>
      <c r="AO7" s="65" t="s">
        <v>89</v>
      </c>
      <c r="AP7" s="66" t="s">
        <v>90</v>
      </c>
      <c r="AQ7" s="67" t="s">
        <v>91</v>
      </c>
      <c r="AR7" s="65" t="s">
        <v>89</v>
      </c>
      <c r="AS7" s="66" t="s">
        <v>90</v>
      </c>
      <c r="AT7" s="67" t="s">
        <v>91</v>
      </c>
      <c r="AU7" s="65" t="s">
        <v>89</v>
      </c>
      <c r="AV7" s="66" t="s">
        <v>90</v>
      </c>
      <c r="AW7" s="67" t="s">
        <v>91</v>
      </c>
      <c r="AX7" s="65" t="s">
        <v>89</v>
      </c>
      <c r="AY7" s="66" t="s">
        <v>90</v>
      </c>
      <c r="AZ7" s="67" t="s">
        <v>91</v>
      </c>
      <c r="BA7" s="65" t="s">
        <v>89</v>
      </c>
      <c r="BB7" s="66" t="s">
        <v>90</v>
      </c>
      <c r="BC7" s="67" t="s">
        <v>91</v>
      </c>
      <c r="BD7" s="65" t="s">
        <v>89</v>
      </c>
      <c r="BE7" s="66" t="s">
        <v>90</v>
      </c>
      <c r="BF7" s="67" t="s">
        <v>91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109</v>
      </c>
      <c r="B9" s="134">
        <v>2111</v>
      </c>
      <c r="C9" s="83" t="s">
        <v>92</v>
      </c>
      <c r="D9" s="135"/>
      <c r="E9" s="84">
        <f t="shared" ref="E9:F26" si="0">H9+AF9+AI9+AL9+AU9+AX9+AO9+AR9+BA9+BD9</f>
        <v>14902821.42</v>
      </c>
      <c r="F9" s="85">
        <f t="shared" si="0"/>
        <v>10752617.09</v>
      </c>
      <c r="G9" s="136">
        <f>E9-F9</f>
        <v>4150204.33</v>
      </c>
      <c r="H9" s="87">
        <f>K9+N9+Q9+T9+W9+Z9+AC9</f>
        <v>14902821.42</v>
      </c>
      <c r="I9" s="88">
        <f>L9+O9+R9+U9+X9+AA9+AD9</f>
        <v>10752617.09</v>
      </c>
      <c r="J9" s="89">
        <f>H9-I9</f>
        <v>4150204.33</v>
      </c>
      <c r="K9" s="90">
        <v>4189730</v>
      </c>
      <c r="L9" s="91">
        <v>2877345.75</v>
      </c>
      <c r="M9" s="92">
        <f>K9-L9</f>
        <v>1312384.25</v>
      </c>
      <c r="N9" s="90">
        <v>10683500</v>
      </c>
      <c r="O9" s="91">
        <v>7845679.9199999999</v>
      </c>
      <c r="P9" s="92">
        <f>N9-O9</f>
        <v>2837820.08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29591.42</v>
      </c>
      <c r="AA9" s="91">
        <v>29591.42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93</v>
      </c>
      <c r="D10" s="137"/>
      <c r="E10" s="99">
        <f t="shared" si="0"/>
        <v>3237160.17</v>
      </c>
      <c r="F10" s="100">
        <f t="shared" si="0"/>
        <v>2280685.7899999996</v>
      </c>
      <c r="G10" s="136">
        <f>E10-F10</f>
        <v>956474.38000000035</v>
      </c>
      <c r="H10" s="101">
        <f t="shared" ref="H10:I26" si="1">K10+N10+Q10+T10+W10+Z10+AC10</f>
        <v>3237160.17</v>
      </c>
      <c r="I10" s="102">
        <f t="shared" si="1"/>
        <v>2280685.7899999996</v>
      </c>
      <c r="J10" s="89">
        <f>H10-I10</f>
        <v>956474.38000000035</v>
      </c>
      <c r="K10" s="103">
        <v>890950</v>
      </c>
      <c r="L10" s="104">
        <v>603908.31999999995</v>
      </c>
      <c r="M10" s="92">
        <f>K10-L10</f>
        <v>287041.68000000005</v>
      </c>
      <c r="N10" s="103">
        <v>2339700</v>
      </c>
      <c r="O10" s="104">
        <v>1670267.2999999998</v>
      </c>
      <c r="P10" s="92">
        <f>N10-O10</f>
        <v>669432.70000000019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6510.17</v>
      </c>
      <c r="AA10" s="104">
        <v>6510.17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354525.44</v>
      </c>
      <c r="F11" s="100">
        <f t="shared" si="0"/>
        <v>305806.98</v>
      </c>
      <c r="G11" s="136">
        <f t="shared" ref="G11:G26" si="2">E11-F11</f>
        <v>48718.460000000021</v>
      </c>
      <c r="H11" s="101">
        <f t="shared" si="1"/>
        <v>110796</v>
      </c>
      <c r="I11" s="102">
        <f t="shared" si="1"/>
        <v>75352.319999999992</v>
      </c>
      <c r="J11" s="89">
        <f t="shared" ref="J11:J26" si="3">H11-I11</f>
        <v>35443.680000000008</v>
      </c>
      <c r="K11" s="103">
        <f>170000-570-18230-1800-4100-65000</f>
        <v>80300</v>
      </c>
      <c r="L11" s="104">
        <v>75352.319999999992</v>
      </c>
      <c r="M11" s="92">
        <f t="shared" ref="M11:M26" si="4">K11-L11</f>
        <v>4947.6800000000076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3060</v>
      </c>
      <c r="U11" s="104">
        <v>0</v>
      </c>
      <c r="V11" s="92">
        <f t="shared" ref="V11:V26" si="7">T11-U11</f>
        <v>3060</v>
      </c>
      <c r="W11" s="105">
        <v>27436</v>
      </c>
      <c r="X11" s="106">
        <v>0</v>
      </c>
      <c r="Y11" s="92">
        <f t="shared" ref="Y11:Y26" si="8">W11-X11</f>
        <v>27436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173264</v>
      </c>
      <c r="AG11" s="104">
        <v>164302.5</v>
      </c>
      <c r="AH11" s="92">
        <f t="shared" ref="AH11:AH26" si="11">AF11-AG11</f>
        <v>8961.5</v>
      </c>
      <c r="AI11" s="103">
        <v>70174.44</v>
      </c>
      <c r="AJ11" s="104">
        <v>66152.160000000003</v>
      </c>
      <c r="AK11" s="92">
        <f t="shared" ref="AK11:AK26" si="12">AI11-AJ11</f>
        <v>4022.2799999999988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291</v>
      </c>
      <c r="AY11" s="104">
        <v>0</v>
      </c>
      <c r="AZ11" s="92">
        <f t="shared" ref="AZ11:AZ26" si="17">AX11-AY11</f>
        <v>291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94</v>
      </c>
      <c r="D12" s="108"/>
      <c r="E12" s="99">
        <f t="shared" si="0"/>
        <v>5300</v>
      </c>
      <c r="F12" s="100">
        <f t="shared" si="0"/>
        <v>3000</v>
      </c>
      <c r="G12" s="86">
        <f t="shared" si="2"/>
        <v>2300</v>
      </c>
      <c r="H12" s="101">
        <f t="shared" si="1"/>
        <v>5300</v>
      </c>
      <c r="I12" s="102">
        <f t="shared" si="1"/>
        <v>3000</v>
      </c>
      <c r="J12" s="89">
        <f t="shared" si="3"/>
        <v>2300</v>
      </c>
      <c r="K12" s="103">
        <v>5300</v>
      </c>
      <c r="L12" s="109">
        <v>3000</v>
      </c>
      <c r="M12" s="92">
        <f t="shared" si="4"/>
        <v>2300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95</v>
      </c>
      <c r="D13" s="137"/>
      <c r="E13" s="99">
        <f t="shared" si="0"/>
        <v>1148270</v>
      </c>
      <c r="F13" s="100">
        <f t="shared" si="0"/>
        <v>694840</v>
      </c>
      <c r="G13" s="136">
        <f t="shared" si="2"/>
        <v>453430</v>
      </c>
      <c r="H13" s="101">
        <f t="shared" si="1"/>
        <v>1148270</v>
      </c>
      <c r="I13" s="102">
        <f t="shared" si="1"/>
        <v>694840</v>
      </c>
      <c r="J13" s="89">
        <f t="shared" si="3"/>
        <v>453430</v>
      </c>
      <c r="K13" s="103">
        <f>615400+415520+1160+116190</f>
        <v>1148270</v>
      </c>
      <c r="L13" s="104">
        <v>694840</v>
      </c>
      <c r="M13" s="92">
        <f t="shared" si="4"/>
        <v>453430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29</v>
      </c>
      <c r="D14" s="137"/>
      <c r="E14" s="99">
        <f t="shared" si="0"/>
        <v>641280</v>
      </c>
      <c r="F14" s="100">
        <f t="shared" si="0"/>
        <v>483935.33999999997</v>
      </c>
      <c r="G14" s="136">
        <f t="shared" si="2"/>
        <v>157344.66000000003</v>
      </c>
      <c r="H14" s="101">
        <f t="shared" si="1"/>
        <v>621400</v>
      </c>
      <c r="I14" s="102">
        <f t="shared" si="1"/>
        <v>480935.33999999997</v>
      </c>
      <c r="J14" s="89">
        <f t="shared" si="3"/>
        <v>140464.66000000003</v>
      </c>
      <c r="K14" s="103">
        <v>621400</v>
      </c>
      <c r="L14" s="104">
        <v>480935.33999999997</v>
      </c>
      <c r="M14" s="92">
        <f t="shared" si="4"/>
        <v>140464.66000000003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19880</v>
      </c>
      <c r="AG14" s="104">
        <v>3000</v>
      </c>
      <c r="AH14" s="92">
        <f t="shared" si="11"/>
        <v>16880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96</v>
      </c>
      <c r="D15" s="137"/>
      <c r="E15" s="99">
        <f t="shared" si="0"/>
        <v>17194</v>
      </c>
      <c r="F15" s="100">
        <f t="shared" si="0"/>
        <v>11956.500000000002</v>
      </c>
      <c r="G15" s="136">
        <f t="shared" si="2"/>
        <v>5237.4999999999982</v>
      </c>
      <c r="H15" s="101">
        <f t="shared" si="1"/>
        <v>17194</v>
      </c>
      <c r="I15" s="102">
        <f t="shared" si="1"/>
        <v>11956.500000000002</v>
      </c>
      <c r="J15" s="89">
        <f t="shared" si="3"/>
        <v>5237.4999999999982</v>
      </c>
      <c r="K15" s="103">
        <v>17194</v>
      </c>
      <c r="L15" s="104">
        <v>11956.500000000002</v>
      </c>
      <c r="M15" s="92">
        <f t="shared" si="4"/>
        <v>5237.4999999999982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97</v>
      </c>
      <c r="D16" s="137"/>
      <c r="E16" s="99">
        <f t="shared" si="0"/>
        <v>2832780</v>
      </c>
      <c r="F16" s="100">
        <f t="shared" si="0"/>
        <v>1526825.19</v>
      </c>
      <c r="G16" s="136">
        <f t="shared" si="2"/>
        <v>1305954.81</v>
      </c>
      <c r="H16" s="101">
        <f t="shared" si="1"/>
        <v>2822780</v>
      </c>
      <c r="I16" s="102">
        <f t="shared" si="1"/>
        <v>1526825.19</v>
      </c>
      <c r="J16" s="89">
        <f t="shared" si="3"/>
        <v>1295954.81</v>
      </c>
      <c r="K16" s="103">
        <f>2603500+219280</f>
        <v>2822780</v>
      </c>
      <c r="L16" s="104">
        <v>1526825.19</v>
      </c>
      <c r="M16" s="92">
        <f t="shared" si="4"/>
        <v>1295954.81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10000</v>
      </c>
      <c r="AG16" s="104">
        <v>0</v>
      </c>
      <c r="AH16" s="92">
        <f t="shared" si="11"/>
        <v>10000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98</v>
      </c>
      <c r="D17" s="137"/>
      <c r="E17" s="99">
        <f t="shared" si="0"/>
        <v>289190</v>
      </c>
      <c r="F17" s="100">
        <f t="shared" si="0"/>
        <v>181419.76</v>
      </c>
      <c r="G17" s="136">
        <f t="shared" si="2"/>
        <v>107770.23999999999</v>
      </c>
      <c r="H17" s="101">
        <f t="shared" si="1"/>
        <v>262190</v>
      </c>
      <c r="I17" s="102">
        <f t="shared" si="1"/>
        <v>154504.25</v>
      </c>
      <c r="J17" s="89">
        <f t="shared" si="3"/>
        <v>107685.75</v>
      </c>
      <c r="K17" s="103">
        <v>262190</v>
      </c>
      <c r="L17" s="104">
        <v>154504.25</v>
      </c>
      <c r="M17" s="92">
        <f t="shared" si="4"/>
        <v>107685.75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27000</v>
      </c>
      <c r="AG17" s="104">
        <v>26915.51</v>
      </c>
      <c r="AH17" s="92">
        <f t="shared" si="11"/>
        <v>84.490000000001601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99</v>
      </c>
      <c r="D18" s="137"/>
      <c r="E18" s="99">
        <f t="shared" si="0"/>
        <v>391690</v>
      </c>
      <c r="F18" s="100">
        <f t="shared" si="0"/>
        <v>261069.33000000002</v>
      </c>
      <c r="G18" s="136">
        <f t="shared" si="2"/>
        <v>130620.66999999998</v>
      </c>
      <c r="H18" s="101">
        <f t="shared" si="1"/>
        <v>388390</v>
      </c>
      <c r="I18" s="102">
        <f t="shared" si="1"/>
        <v>261069.33000000002</v>
      </c>
      <c r="J18" s="89">
        <f t="shared" si="3"/>
        <v>127320.66999999998</v>
      </c>
      <c r="K18" s="103">
        <v>388390</v>
      </c>
      <c r="L18" s="104">
        <v>261069.33000000002</v>
      </c>
      <c r="M18" s="92">
        <f t="shared" si="4"/>
        <v>127320.66999999998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3300</v>
      </c>
      <c r="AG18" s="104">
        <v>0</v>
      </c>
      <c r="AH18" s="92">
        <f t="shared" si="11"/>
        <v>3300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100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101</v>
      </c>
      <c r="D20" s="137"/>
      <c r="E20" s="99">
        <f t="shared" si="0"/>
        <v>12550</v>
      </c>
      <c r="F20" s="100">
        <f t="shared" si="0"/>
        <v>8692.8000000000011</v>
      </c>
      <c r="G20" s="136">
        <f t="shared" si="2"/>
        <v>3857.1999999999989</v>
      </c>
      <c r="H20" s="101">
        <f t="shared" si="1"/>
        <v>12550</v>
      </c>
      <c r="I20" s="102">
        <f t="shared" si="1"/>
        <v>8692.8000000000011</v>
      </c>
      <c r="J20" s="89">
        <f t="shared" si="3"/>
        <v>3857.1999999999989</v>
      </c>
      <c r="K20" s="103">
        <v>12550</v>
      </c>
      <c r="L20" s="104">
        <v>8692.8000000000011</v>
      </c>
      <c r="M20" s="92">
        <f t="shared" si="4"/>
        <v>3857.1999999999989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102</v>
      </c>
      <c r="D21" s="137"/>
      <c r="E21" s="99">
        <f t="shared" si="0"/>
        <v>1774.4</v>
      </c>
      <c r="F21" s="100">
        <f t="shared" si="0"/>
        <v>1774.4</v>
      </c>
      <c r="G21" s="136">
        <f t="shared" si="2"/>
        <v>0</v>
      </c>
      <c r="H21" s="101">
        <f t="shared" si="1"/>
        <v>1774.4</v>
      </c>
      <c r="I21" s="102">
        <f t="shared" si="1"/>
        <v>1774.4</v>
      </c>
      <c r="J21" s="89">
        <f t="shared" si="3"/>
        <v>0</v>
      </c>
      <c r="K21" s="103">
        <v>1774.4</v>
      </c>
      <c r="L21" s="104">
        <v>1774.4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103</v>
      </c>
      <c r="D22" s="137"/>
      <c r="E22" s="99">
        <f t="shared" si="0"/>
        <v>14500</v>
      </c>
      <c r="F22" s="100">
        <f t="shared" si="0"/>
        <v>9000</v>
      </c>
      <c r="G22" s="136">
        <f t="shared" si="2"/>
        <v>5500</v>
      </c>
      <c r="H22" s="101">
        <f t="shared" si="1"/>
        <v>14500</v>
      </c>
      <c r="I22" s="102">
        <f t="shared" si="1"/>
        <v>9000</v>
      </c>
      <c r="J22" s="89">
        <f t="shared" si="3"/>
        <v>5500</v>
      </c>
      <c r="K22" s="103">
        <v>14500</v>
      </c>
      <c r="L22" s="104">
        <v>9000</v>
      </c>
      <c r="M22" s="92">
        <f t="shared" si="4"/>
        <v>5500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104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105</v>
      </c>
      <c r="D24" s="137"/>
      <c r="E24" s="99">
        <f t="shared" si="0"/>
        <v>2074382</v>
      </c>
      <c r="F24" s="100">
        <f t="shared" si="0"/>
        <v>272190</v>
      </c>
      <c r="G24" s="136">
        <f t="shared" si="2"/>
        <v>1802192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272190</v>
      </c>
      <c r="AJ24" s="104">
        <v>272190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155700</v>
      </c>
      <c r="AP24" s="104">
        <v>0</v>
      </c>
      <c r="AQ24" s="92">
        <f t="shared" si="14"/>
        <v>155700</v>
      </c>
      <c r="AR24" s="103">
        <v>1400382</v>
      </c>
      <c r="AS24" s="104">
        <v>0</v>
      </c>
      <c r="AT24" s="92">
        <f t="shared" si="15"/>
        <v>1400382</v>
      </c>
      <c r="AU24" s="103">
        <v>24611</v>
      </c>
      <c r="AV24" s="104">
        <v>0</v>
      </c>
      <c r="AW24" s="92">
        <f t="shared" si="16"/>
        <v>24611</v>
      </c>
      <c r="AX24" s="103">
        <v>221499</v>
      </c>
      <c r="AY24" s="104">
        <v>0</v>
      </c>
      <c r="AZ24" s="92">
        <f t="shared" si="17"/>
        <v>221499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106</v>
      </c>
      <c r="D25" s="137"/>
      <c r="E25" s="99">
        <f t="shared" si="0"/>
        <v>95000</v>
      </c>
      <c r="F25" s="100">
        <f t="shared" si="0"/>
        <v>94932</v>
      </c>
      <c r="G25" s="136">
        <f t="shared" si="2"/>
        <v>68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95000</v>
      </c>
      <c r="AM25" s="109">
        <v>94932</v>
      </c>
      <c r="AN25" s="92">
        <f t="shared" si="13"/>
        <v>68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107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108</v>
      </c>
      <c r="B27" s="123"/>
      <c r="C27" s="123"/>
      <c r="D27" s="139"/>
      <c r="E27" s="124">
        <f t="shared" ref="E27:BB27" si="20">SUM(E9:E26)</f>
        <v>26018417.43</v>
      </c>
      <c r="F27" s="125">
        <f t="shared" si="20"/>
        <v>16888745.18</v>
      </c>
      <c r="G27" s="126">
        <f t="shared" si="20"/>
        <v>9129672.25</v>
      </c>
      <c r="H27" s="127">
        <f t="shared" si="20"/>
        <v>23545125.989999998</v>
      </c>
      <c r="I27" s="128">
        <f t="shared" si="20"/>
        <v>16261253.01</v>
      </c>
      <c r="J27" s="129">
        <f t="shared" si="20"/>
        <v>7283872.9800000014</v>
      </c>
      <c r="K27" s="127">
        <f t="shared" si="20"/>
        <v>10455328.4</v>
      </c>
      <c r="L27" s="131">
        <f t="shared" si="20"/>
        <v>6709204.2000000002</v>
      </c>
      <c r="M27" s="132">
        <f t="shared" si="20"/>
        <v>3746124.2</v>
      </c>
      <c r="N27" s="127">
        <f t="shared" si="20"/>
        <v>13023200</v>
      </c>
      <c r="O27" s="131">
        <f t="shared" si="20"/>
        <v>9515947.2199999988</v>
      </c>
      <c r="P27" s="132">
        <f t="shared" si="20"/>
        <v>3507252.7800000003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ref="T27:AB27" si="21">SUM(T9:T26)</f>
        <v>3060</v>
      </c>
      <c r="U27" s="133">
        <f t="shared" si="21"/>
        <v>0</v>
      </c>
      <c r="V27" s="132">
        <f t="shared" si="21"/>
        <v>3060</v>
      </c>
      <c r="W27" s="140">
        <f t="shared" si="21"/>
        <v>27436</v>
      </c>
      <c r="X27" s="133">
        <f t="shared" si="21"/>
        <v>0</v>
      </c>
      <c r="Y27" s="132">
        <f t="shared" si="21"/>
        <v>27436</v>
      </c>
      <c r="Z27" s="127">
        <f t="shared" si="21"/>
        <v>36101.589999999997</v>
      </c>
      <c r="AA27" s="131">
        <f t="shared" si="21"/>
        <v>36101.589999999997</v>
      </c>
      <c r="AB27" s="132">
        <f t="shared" si="21"/>
        <v>0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233444</v>
      </c>
      <c r="AG27" s="131">
        <f t="shared" si="20"/>
        <v>194218.01</v>
      </c>
      <c r="AH27" s="132">
        <f t="shared" si="20"/>
        <v>39225.990000000005</v>
      </c>
      <c r="AI27" s="130">
        <f t="shared" si="20"/>
        <v>342364.44</v>
      </c>
      <c r="AJ27" s="131">
        <f t="shared" si="20"/>
        <v>338342.16000000003</v>
      </c>
      <c r="AK27" s="132">
        <f t="shared" si="20"/>
        <v>4022.2799999999988</v>
      </c>
      <c r="AL27" s="127">
        <f t="shared" si="20"/>
        <v>95000</v>
      </c>
      <c r="AM27" s="131">
        <f t="shared" si="20"/>
        <v>94932</v>
      </c>
      <c r="AN27" s="132">
        <f t="shared" si="20"/>
        <v>68</v>
      </c>
      <c r="AO27" s="127">
        <f t="shared" ref="AO27:AZ27" si="22">SUM(AO9:AO26)</f>
        <v>155700</v>
      </c>
      <c r="AP27" s="131">
        <f t="shared" si="22"/>
        <v>0</v>
      </c>
      <c r="AQ27" s="132">
        <f t="shared" si="22"/>
        <v>155700</v>
      </c>
      <c r="AR27" s="127">
        <f t="shared" si="22"/>
        <v>1400382</v>
      </c>
      <c r="AS27" s="131">
        <f t="shared" si="22"/>
        <v>0</v>
      </c>
      <c r="AT27" s="132">
        <f t="shared" si="22"/>
        <v>1400382</v>
      </c>
      <c r="AU27" s="127">
        <f t="shared" si="22"/>
        <v>24611</v>
      </c>
      <c r="AV27" s="131">
        <f t="shared" si="22"/>
        <v>0</v>
      </c>
      <c r="AW27" s="132">
        <f t="shared" si="22"/>
        <v>24611</v>
      </c>
      <c r="AX27" s="127">
        <f t="shared" si="22"/>
        <v>221790</v>
      </c>
      <c r="AY27" s="131">
        <f t="shared" si="22"/>
        <v>0</v>
      </c>
      <c r="AZ27" s="132">
        <f t="shared" si="22"/>
        <v>221790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A9ED-E45D-47EB-99E6-8EE572830F0F}">
  <sheetPr codeName="Лист9">
    <pageSetUpPr fitToPage="1"/>
  </sheetPr>
  <dimension ref="A1:O132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1.4257812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Ліцей6!B4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SUM(D6:D56)</f>
        <v>75352.319999999992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Ліцей6!I11</f>
        <v>75352.319999999992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1967.96+100+404</f>
        <v>2471.96</v>
      </c>
      <c r="E6" s="8"/>
      <c r="F6" s="8"/>
      <c r="G6" s="8"/>
      <c r="I6" s="8"/>
      <c r="J6" s="8"/>
      <c r="K6" s="8"/>
      <c r="M6" s="8"/>
      <c r="N6" s="8"/>
      <c r="O6" s="8"/>
    </row>
    <row r="7" spans="1:15" ht="18" customHeight="1" x14ac:dyDescent="0.3">
      <c r="A7" s="11">
        <v>2210.1999999999998</v>
      </c>
      <c r="B7" s="12" t="s">
        <v>4</v>
      </c>
      <c r="C7" s="12"/>
      <c r="D7" s="13">
        <v>12175.8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12175.8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11200+100+352.56</f>
        <v>11652.56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7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53595.56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53595.56</v>
      </c>
      <c r="D22" s="17"/>
      <c r="E22" s="18">
        <f>D21-C22</f>
        <v>0</v>
      </c>
    </row>
    <row r="23" spans="1:15" collapsed="1" x14ac:dyDescent="0.3">
      <c r="A23" s="11">
        <v>508</v>
      </c>
      <c r="B23" s="20" t="s">
        <v>11</v>
      </c>
      <c r="C23" s="17">
        <f>18590</f>
        <v>18590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503</v>
      </c>
      <c r="B24" s="20" t="s">
        <v>12</v>
      </c>
      <c r="C24" s="17">
        <f>1146+2425</f>
        <v>3571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511</v>
      </c>
      <c r="B25" s="20" t="s">
        <v>13</v>
      </c>
      <c r="C25" s="17">
        <f>8970+1950</f>
        <v>10920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507</v>
      </c>
      <c r="B26" s="20" t="s">
        <v>14</v>
      </c>
      <c r="C26" s="17">
        <v>9604.56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512</v>
      </c>
      <c r="B27" s="20" t="s">
        <v>15</v>
      </c>
      <c r="C27" s="17">
        <v>1600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501</v>
      </c>
      <c r="B28" s="20" t="s">
        <v>16</v>
      </c>
      <c r="C28" s="17">
        <v>2445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506</v>
      </c>
      <c r="B29" s="20" t="s">
        <v>17</v>
      </c>
      <c r="C29" s="17">
        <v>1640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503</v>
      </c>
      <c r="B30" s="20" t="s">
        <v>18</v>
      </c>
      <c r="C30" s="17">
        <v>3640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t="17.25" customHeight="1" x14ac:dyDescent="0.3">
      <c r="A31" s="11">
        <v>504</v>
      </c>
      <c r="B31" s="20" t="s">
        <v>19</v>
      </c>
      <c r="C31" s="17">
        <v>1585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t="19.5" hidden="1" customHeight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5" hidden="1" customHeight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12" t="s">
        <v>20</v>
      </c>
      <c r="C34" s="12"/>
      <c r="D34" s="13">
        <f>2238</f>
        <v>2238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2210.6999999999998</v>
      </c>
      <c r="B35" s="12" t="s">
        <v>21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SUM(C37:C43)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2210.8000000000002</v>
      </c>
      <c r="B44" s="12" t="s">
        <v>22</v>
      </c>
      <c r="C44" s="12"/>
      <c r="D44" s="13">
        <v>4671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4671</v>
      </c>
      <c r="D45" s="22"/>
      <c r="E45" s="18">
        <f>D44-C45</f>
        <v>0</v>
      </c>
    </row>
    <row r="46" spans="1:15" collapsed="1" x14ac:dyDescent="0.3">
      <c r="A46" s="11">
        <v>803</v>
      </c>
      <c r="B46" s="20" t="s">
        <v>23</v>
      </c>
      <c r="C46" s="17">
        <v>1575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803</v>
      </c>
      <c r="B47" s="20" t="s">
        <v>24</v>
      </c>
      <c r="C47" s="17">
        <v>3096</v>
      </c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22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2210.9</v>
      </c>
      <c r="B50" s="12" t="s">
        <v>25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SUM(C52:C55)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1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2211.9</v>
      </c>
      <c r="B56" s="12" t="s">
        <v>26</v>
      </c>
      <c r="C56" s="12"/>
      <c r="D56" s="13">
        <v>200</v>
      </c>
      <c r="E56" s="8"/>
      <c r="F56" s="8"/>
      <c r="G56" s="8"/>
      <c r="I56" s="8"/>
      <c r="J56" s="8"/>
      <c r="K56" s="8"/>
      <c r="M56" s="8"/>
      <c r="N56" s="8"/>
      <c r="O56" s="8"/>
    </row>
    <row r="57" spans="1:15" hidden="1" outlineLevel="1" x14ac:dyDescent="0.3">
      <c r="A57" s="14"/>
      <c r="B57" s="15"/>
      <c r="C57" s="16">
        <f>SUM(C58:C72)</f>
        <v>200</v>
      </c>
      <c r="D57" s="17"/>
      <c r="E57" s="18">
        <f>D56-C57</f>
        <v>0</v>
      </c>
    </row>
    <row r="58" spans="1:15" collapsed="1" x14ac:dyDescent="0.3">
      <c r="A58" s="11">
        <v>903</v>
      </c>
      <c r="B58" s="23" t="s">
        <v>27</v>
      </c>
      <c r="C58" s="17">
        <v>200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4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t="18" hidden="1" customHeight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t="18" hidden="1" customHeight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4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outlineLevel="1" x14ac:dyDescent="0.3">
      <c r="A73" s="8"/>
      <c r="B73" s="25"/>
      <c r="D73" s="3" t="b">
        <f>D4=D5</f>
        <v>1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collapsed="1" x14ac:dyDescent="0.3">
      <c r="A74" s="8"/>
      <c r="B74" s="25"/>
      <c r="D74" s="26" t="s">
        <v>28</v>
      </c>
      <c r="E74" s="8"/>
      <c r="F74" s="8"/>
      <c r="G74" s="8"/>
      <c r="I74" s="8"/>
      <c r="J74" s="8"/>
      <c r="K74" s="8"/>
      <c r="M74" s="8"/>
      <c r="N74" s="8"/>
      <c r="O74" s="8"/>
    </row>
    <row r="75" spans="1:15" x14ac:dyDescent="0.3">
      <c r="A75" s="8"/>
      <c r="B75" s="8"/>
      <c r="D75" s="26" t="s">
        <v>28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ht="14.25" customHeight="1" x14ac:dyDescent="0.3">
      <c r="D76" s="26" t="s">
        <v>28</v>
      </c>
    </row>
    <row r="77" spans="1:15" ht="39.75" customHeight="1" x14ac:dyDescent="0.3">
      <c r="A77" s="4">
        <v>2240</v>
      </c>
      <c r="B77" s="5" t="s">
        <v>29</v>
      </c>
      <c r="C77" s="5"/>
      <c r="D77" s="6">
        <f>SUM(D79:D117)</f>
        <v>480935.33999999997</v>
      </c>
      <c r="E77" s="7">
        <f>D77-D78</f>
        <v>0</v>
      </c>
      <c r="F77" s="8"/>
      <c r="G77" s="8"/>
      <c r="I77" s="8"/>
      <c r="J77" s="8"/>
      <c r="K77" s="8"/>
      <c r="M77" s="8"/>
      <c r="N77" s="8"/>
      <c r="O77" s="8"/>
    </row>
    <row r="78" spans="1:15" hidden="1" outlineLevel="1" x14ac:dyDescent="0.3">
      <c r="A78" s="27">
        <v>2240</v>
      </c>
      <c r="B78" s="27"/>
      <c r="C78" s="10"/>
      <c r="D78" s="10">
        <f>Ліцей6!I14</f>
        <v>480935.33999999997</v>
      </c>
      <c r="E78" s="7" t="b">
        <f>D78=D77</f>
        <v>1</v>
      </c>
    </row>
    <row r="79" spans="1:15" collapsed="1" x14ac:dyDescent="0.3">
      <c r="A79" s="14">
        <v>2240.1</v>
      </c>
      <c r="B79" s="12" t="s">
        <v>30</v>
      </c>
      <c r="C79" s="12"/>
      <c r="D79" s="13">
        <f>1163</f>
        <v>1163</v>
      </c>
    </row>
    <row r="80" spans="1:15" hidden="1" x14ac:dyDescent="0.3">
      <c r="A80" s="14">
        <v>2240.1999999999998</v>
      </c>
      <c r="B80" s="28" t="s">
        <v>31</v>
      </c>
      <c r="C80" s="29"/>
      <c r="D80" s="13"/>
    </row>
    <row r="81" spans="1:5" x14ac:dyDescent="0.3">
      <c r="A81" s="14">
        <v>2240.3000000000002</v>
      </c>
      <c r="B81" s="28" t="s">
        <v>32</v>
      </c>
      <c r="C81" s="29"/>
      <c r="D81" s="13">
        <v>24318.81</v>
      </c>
    </row>
    <row r="82" spans="1:5" hidden="1" outlineLevel="1" x14ac:dyDescent="0.3">
      <c r="A82" s="14"/>
      <c r="B82" s="15"/>
      <c r="C82" s="16">
        <f>SUM(C83:C89)</f>
        <v>24318.81</v>
      </c>
      <c r="D82" s="17"/>
      <c r="E82" s="18">
        <f>D81-C82</f>
        <v>0</v>
      </c>
    </row>
    <row r="83" spans="1:5" collapsed="1" x14ac:dyDescent="0.3">
      <c r="A83" s="14">
        <v>301</v>
      </c>
      <c r="B83" s="20" t="s">
        <v>33</v>
      </c>
      <c r="C83" s="17">
        <v>5087.58</v>
      </c>
      <c r="D83" s="17"/>
    </row>
    <row r="84" spans="1:5" x14ac:dyDescent="0.3">
      <c r="A84" s="14">
        <v>301</v>
      </c>
      <c r="B84" s="20" t="s">
        <v>34</v>
      </c>
      <c r="C84" s="17">
        <v>1258.4000000000001</v>
      </c>
      <c r="D84" s="17"/>
    </row>
    <row r="85" spans="1:5" x14ac:dyDescent="0.3">
      <c r="A85" s="14">
        <v>301</v>
      </c>
      <c r="B85" s="20" t="s">
        <v>35</v>
      </c>
      <c r="C85" s="17">
        <v>4207.6099999999997</v>
      </c>
      <c r="D85" s="17"/>
    </row>
    <row r="86" spans="1:5" x14ac:dyDescent="0.3">
      <c r="A86" s="14">
        <v>301</v>
      </c>
      <c r="B86" s="20" t="s">
        <v>36</v>
      </c>
      <c r="C86" s="17">
        <v>1240.8499999999999</v>
      </c>
      <c r="D86" s="17"/>
    </row>
    <row r="87" spans="1:5" x14ac:dyDescent="0.3">
      <c r="A87" s="14">
        <v>301</v>
      </c>
      <c r="B87" s="20" t="s">
        <v>37</v>
      </c>
      <c r="C87" s="17">
        <v>7417.51</v>
      </c>
      <c r="D87" s="17"/>
    </row>
    <row r="88" spans="1:5" x14ac:dyDescent="0.3">
      <c r="A88" s="14">
        <v>301</v>
      </c>
      <c r="B88" s="20" t="s">
        <v>38</v>
      </c>
      <c r="C88" s="17">
        <v>5106.8599999999997</v>
      </c>
      <c r="D88" s="17"/>
    </row>
    <row r="89" spans="1:5" hidden="1" x14ac:dyDescent="0.3">
      <c r="A89" s="14"/>
      <c r="B89" s="14"/>
      <c r="C89" s="17"/>
      <c r="D89" s="17"/>
    </row>
    <row r="90" spans="1:5" hidden="1" x14ac:dyDescent="0.3">
      <c r="A90" s="14">
        <v>2240.4</v>
      </c>
      <c r="B90" s="28" t="s">
        <v>39</v>
      </c>
      <c r="C90" s="29"/>
      <c r="D90" s="13"/>
    </row>
    <row r="91" spans="1:5" x14ac:dyDescent="0.3">
      <c r="A91" s="14">
        <v>2240.5</v>
      </c>
      <c r="B91" s="28" t="s">
        <v>40</v>
      </c>
      <c r="C91" s="29"/>
      <c r="D91" s="13">
        <v>341918.32</v>
      </c>
    </row>
    <row r="92" spans="1:5" hidden="1" outlineLevel="1" x14ac:dyDescent="0.3">
      <c r="A92" s="14"/>
      <c r="B92" s="15"/>
      <c r="C92" s="16">
        <f>SUM(C93:C100)</f>
        <v>341918.32</v>
      </c>
      <c r="D92" s="17"/>
      <c r="E92" s="18">
        <f>D91-C92</f>
        <v>0</v>
      </c>
    </row>
    <row r="93" spans="1:5" ht="17.25" customHeight="1" collapsed="1" x14ac:dyDescent="0.3">
      <c r="A93" s="14">
        <v>510</v>
      </c>
      <c r="B93" s="24" t="s">
        <v>41</v>
      </c>
      <c r="C93" s="17">
        <v>341918.32</v>
      </c>
      <c r="D93" s="17"/>
    </row>
    <row r="94" spans="1:5" ht="36" hidden="1" customHeight="1" x14ac:dyDescent="0.3">
      <c r="A94" s="14"/>
      <c r="B94" s="24"/>
      <c r="C94" s="17"/>
      <c r="D94" s="17"/>
    </row>
    <row r="95" spans="1:5" hidden="1" x14ac:dyDescent="0.3">
      <c r="A95" s="14"/>
      <c r="B95" s="24"/>
      <c r="C95" s="17"/>
      <c r="D95" s="17"/>
    </row>
    <row r="96" spans="1:5" hidden="1" x14ac:dyDescent="0.3">
      <c r="A96" s="14"/>
      <c r="B96" s="20"/>
      <c r="C96" s="17"/>
      <c r="D96" s="17"/>
    </row>
    <row r="97" spans="1:15" hidden="1" x14ac:dyDescent="0.3">
      <c r="A97" s="14"/>
      <c r="B97" s="24"/>
      <c r="C97" s="17"/>
      <c r="D97" s="17"/>
    </row>
    <row r="98" spans="1:15" hidden="1" x14ac:dyDescent="0.3">
      <c r="A98" s="14"/>
      <c r="B98" s="20"/>
      <c r="C98" s="17"/>
      <c r="D98" s="17"/>
    </row>
    <row r="99" spans="1:15" hidden="1" x14ac:dyDescent="0.3">
      <c r="A99" s="14"/>
      <c r="B99" s="20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>
        <v>2240.6</v>
      </c>
      <c r="B101" s="28" t="s">
        <v>42</v>
      </c>
      <c r="C101" s="29"/>
      <c r="D101" s="13"/>
    </row>
    <row r="102" spans="1:15" x14ac:dyDescent="0.3">
      <c r="A102" s="14">
        <v>2240.6999999999998</v>
      </c>
      <c r="B102" s="28" t="s">
        <v>43</v>
      </c>
      <c r="C102" s="29"/>
      <c r="D102" s="13">
        <v>430.08</v>
      </c>
    </row>
    <row r="103" spans="1:15" hidden="1" outlineLevel="1" x14ac:dyDescent="0.3">
      <c r="A103" s="14"/>
      <c r="B103" s="15"/>
      <c r="C103" s="16">
        <f>SUM(C104:C107)</f>
        <v>430.08</v>
      </c>
      <c r="D103" s="17"/>
      <c r="E103" s="18">
        <f>D102-C103</f>
        <v>0</v>
      </c>
    </row>
    <row r="104" spans="1:15" collapsed="1" x14ac:dyDescent="0.3">
      <c r="A104" s="11">
        <v>701</v>
      </c>
      <c r="B104" s="20" t="s">
        <v>44</v>
      </c>
      <c r="C104" s="17">
        <v>430.08</v>
      </c>
      <c r="D104" s="17"/>
      <c r="E104" s="8"/>
      <c r="F104" s="8"/>
      <c r="G104" s="8"/>
      <c r="I104" s="8"/>
      <c r="J104" s="8"/>
      <c r="K104" s="8"/>
      <c r="M104" s="8"/>
      <c r="N104" s="8"/>
      <c r="O104" s="8"/>
    </row>
    <row r="105" spans="1:15" hidden="1" x14ac:dyDescent="0.3">
      <c r="A105" s="11"/>
      <c r="B105" s="20"/>
      <c r="C105" s="17"/>
      <c r="D105" s="17"/>
      <c r="E105" s="8"/>
      <c r="F105" s="8"/>
      <c r="G105" s="8"/>
      <c r="I105" s="8"/>
      <c r="J105" s="8"/>
      <c r="K105" s="8"/>
      <c r="M105" s="8"/>
      <c r="N105" s="8"/>
      <c r="O105" s="8"/>
    </row>
    <row r="106" spans="1:15" hidden="1" x14ac:dyDescent="0.3">
      <c r="A106" s="11"/>
      <c r="B106" s="20"/>
      <c r="C106" s="17"/>
      <c r="D106" s="17"/>
      <c r="E106" s="8"/>
      <c r="F106" s="8"/>
      <c r="G106" s="8"/>
      <c r="I106" s="8"/>
      <c r="J106" s="8"/>
      <c r="K106" s="8"/>
      <c r="M106" s="8"/>
      <c r="N106" s="8"/>
      <c r="O106" s="8"/>
    </row>
    <row r="107" spans="1:15" hidden="1" x14ac:dyDescent="0.3">
      <c r="A107" s="11"/>
      <c r="B107" s="21"/>
      <c r="C107" s="17"/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x14ac:dyDescent="0.3">
      <c r="A108" s="14">
        <v>2240.8000000000002</v>
      </c>
      <c r="B108" s="28" t="s">
        <v>45</v>
      </c>
      <c r="C108" s="29"/>
      <c r="D108" s="13">
        <v>5687</v>
      </c>
    </row>
    <row r="109" spans="1:15" x14ac:dyDescent="0.3">
      <c r="A109" s="14">
        <v>2240.9</v>
      </c>
      <c r="B109" s="28" t="s">
        <v>46</v>
      </c>
      <c r="C109" s="29"/>
      <c r="D109" s="13">
        <v>1868.41</v>
      </c>
    </row>
    <row r="110" spans="1:15" hidden="1" x14ac:dyDescent="0.3">
      <c r="A110" s="14">
        <v>2241.1</v>
      </c>
      <c r="B110" s="28" t="s">
        <v>47</v>
      </c>
      <c r="C110" s="29"/>
      <c r="D110" s="13"/>
    </row>
    <row r="111" spans="1:15" hidden="1" x14ac:dyDescent="0.3">
      <c r="A111" s="14">
        <v>2241.1999999999998</v>
      </c>
      <c r="B111" s="28" t="s">
        <v>48</v>
      </c>
      <c r="C111" s="29"/>
      <c r="D111" s="13"/>
    </row>
    <row r="112" spans="1:15" ht="27.75" customHeight="1" x14ac:dyDescent="0.3">
      <c r="A112" s="14">
        <v>2241.3000000000002</v>
      </c>
      <c r="B112" s="28" t="s">
        <v>49</v>
      </c>
      <c r="C112" s="29"/>
      <c r="D112" s="13">
        <f>235+235+538.98+235+199.99+235+199.99+235+199.99+235+800+199.99+235+400+199.99+400+235+199.99+400+235</f>
        <v>5853.9199999999992</v>
      </c>
    </row>
    <row r="113" spans="1:5" hidden="1" x14ac:dyDescent="0.3">
      <c r="A113" s="14">
        <v>2241.4</v>
      </c>
      <c r="B113" s="28" t="s">
        <v>50</v>
      </c>
      <c r="C113" s="29"/>
      <c r="D113" s="13"/>
    </row>
    <row r="114" spans="1:5" ht="25.5" hidden="1" customHeight="1" x14ac:dyDescent="0.3">
      <c r="A114" s="14">
        <v>2241.5</v>
      </c>
      <c r="B114" s="28" t="s">
        <v>51</v>
      </c>
      <c r="C114" s="29"/>
      <c r="D114" s="13"/>
    </row>
    <row r="115" spans="1:5" ht="38.25" customHeight="1" x14ac:dyDescent="0.3">
      <c r="A115" s="14">
        <v>2241.6</v>
      </c>
      <c r="B115" s="30" t="s">
        <v>52</v>
      </c>
      <c r="C115" s="29"/>
      <c r="D115" s="13">
        <v>6815.54</v>
      </c>
    </row>
    <row r="116" spans="1:5" x14ac:dyDescent="0.3">
      <c r="A116" s="14">
        <v>2241.6999999999998</v>
      </c>
      <c r="B116" s="28" t="s">
        <v>53</v>
      </c>
      <c r="C116" s="29"/>
      <c r="D116" s="13">
        <v>822.28</v>
      </c>
    </row>
    <row r="117" spans="1:5" x14ac:dyDescent="0.3">
      <c r="A117" s="14">
        <v>2241.9</v>
      </c>
      <c r="B117" s="28" t="s">
        <v>54</v>
      </c>
      <c r="C117" s="29"/>
      <c r="D117" s="13">
        <v>92057.98</v>
      </c>
    </row>
    <row r="118" spans="1:5" hidden="1" outlineLevel="1" x14ac:dyDescent="0.3">
      <c r="A118" s="14"/>
      <c r="B118" s="15"/>
      <c r="C118" s="16">
        <f>SUM(C119:C130)</f>
        <v>92057.98</v>
      </c>
      <c r="D118" s="31"/>
      <c r="E118" s="18">
        <f>D117-C118</f>
        <v>0</v>
      </c>
    </row>
    <row r="119" spans="1:5" ht="33" collapsed="1" x14ac:dyDescent="0.3">
      <c r="A119" s="14">
        <v>901</v>
      </c>
      <c r="B119" s="32" t="s">
        <v>55</v>
      </c>
      <c r="C119" s="17">
        <f>100*9</f>
        <v>900</v>
      </c>
      <c r="D119" s="17"/>
    </row>
    <row r="120" spans="1:5" ht="37.5" x14ac:dyDescent="0.3">
      <c r="A120" s="14">
        <v>902</v>
      </c>
      <c r="B120" s="33" t="s">
        <v>56</v>
      </c>
      <c r="C120" s="17">
        <v>8405.4500000000007</v>
      </c>
      <c r="D120" s="17"/>
    </row>
    <row r="121" spans="1:5" ht="37.5" x14ac:dyDescent="0.3">
      <c r="A121" s="14">
        <v>903</v>
      </c>
      <c r="B121" s="33" t="s">
        <v>57</v>
      </c>
      <c r="C121" s="17">
        <f>462.25*8</f>
        <v>3698</v>
      </c>
      <c r="D121" s="17"/>
    </row>
    <row r="122" spans="1:5" x14ac:dyDescent="0.3">
      <c r="A122" s="14">
        <v>904</v>
      </c>
      <c r="B122" s="33" t="s">
        <v>58</v>
      </c>
      <c r="C122" s="17">
        <f>243*2</f>
        <v>486</v>
      </c>
      <c r="D122" s="17"/>
    </row>
    <row r="123" spans="1:5" x14ac:dyDescent="0.3">
      <c r="A123" s="14">
        <v>905</v>
      </c>
      <c r="B123" s="33" t="s">
        <v>59</v>
      </c>
      <c r="C123" s="17">
        <f>1255.69+498.72+1123.34</f>
        <v>2877.75</v>
      </c>
      <c r="D123" s="17"/>
    </row>
    <row r="124" spans="1:5" x14ac:dyDescent="0.3">
      <c r="A124" s="14">
        <v>908</v>
      </c>
      <c r="B124" s="33" t="s">
        <v>60</v>
      </c>
      <c r="C124" s="17">
        <v>3046.36</v>
      </c>
      <c r="D124" s="17"/>
    </row>
    <row r="125" spans="1:5" x14ac:dyDescent="0.3">
      <c r="A125" s="14">
        <v>910</v>
      </c>
      <c r="B125" s="24" t="s">
        <v>61</v>
      </c>
      <c r="C125" s="17">
        <v>47000</v>
      </c>
      <c r="D125" s="17"/>
    </row>
    <row r="126" spans="1:5" ht="37.5" x14ac:dyDescent="0.3">
      <c r="A126" s="14">
        <v>915</v>
      </c>
      <c r="B126" s="24" t="s">
        <v>62</v>
      </c>
      <c r="C126" s="17">
        <v>769</v>
      </c>
      <c r="D126" s="17"/>
    </row>
    <row r="127" spans="1:5" x14ac:dyDescent="0.3">
      <c r="A127" s="14">
        <v>916</v>
      </c>
      <c r="B127" s="24" t="s">
        <v>63</v>
      </c>
      <c r="C127" s="17">
        <v>24181.919999999998</v>
      </c>
      <c r="D127" s="17"/>
    </row>
    <row r="128" spans="1:5" x14ac:dyDescent="0.3">
      <c r="A128" s="14">
        <v>917</v>
      </c>
      <c r="B128" s="24" t="s">
        <v>64</v>
      </c>
      <c r="C128" s="17">
        <v>693.5</v>
      </c>
      <c r="D128" s="17"/>
    </row>
    <row r="129" spans="1:4" hidden="1" x14ac:dyDescent="0.3">
      <c r="A129" s="14"/>
      <c r="B129" s="24"/>
      <c r="C129" s="17"/>
      <c r="D129" s="17"/>
    </row>
    <row r="130" spans="1:4" hidden="1" x14ac:dyDescent="0.3">
      <c r="A130" s="14"/>
      <c r="B130" s="24"/>
      <c r="C130" s="17"/>
      <c r="D130" s="17"/>
    </row>
    <row r="131" spans="1:4" hidden="1" outlineLevel="1" x14ac:dyDescent="0.3">
      <c r="B131" s="34"/>
      <c r="D131" s="3" t="b">
        <f>D77=D78</f>
        <v>1</v>
      </c>
    </row>
    <row r="132" spans="1:4" hidden="1" collapsed="1" x14ac:dyDescent="0.3">
      <c r="B132" s="34"/>
    </row>
  </sheetData>
  <sheetProtection sheet="1" objects="1" scenarios="1"/>
  <mergeCells count="31">
    <mergeCell ref="B117:C117"/>
    <mergeCell ref="B111:C111"/>
    <mergeCell ref="B112:C112"/>
    <mergeCell ref="B113:C113"/>
    <mergeCell ref="B114:C114"/>
    <mergeCell ref="B115:C115"/>
    <mergeCell ref="B116:C116"/>
    <mergeCell ref="B91:C91"/>
    <mergeCell ref="B101:C101"/>
    <mergeCell ref="B102:C102"/>
    <mergeCell ref="B108:C108"/>
    <mergeCell ref="B109:C109"/>
    <mergeCell ref="B110:C110"/>
    <mergeCell ref="B56:C56"/>
    <mergeCell ref="B77:C77"/>
    <mergeCell ref="B79:C79"/>
    <mergeCell ref="B80:C80"/>
    <mergeCell ref="B81:C81"/>
    <mergeCell ref="B90:C90"/>
    <mergeCell ref="B20:C20"/>
    <mergeCell ref="B21:C21"/>
    <mergeCell ref="B34:C34"/>
    <mergeCell ref="B35:C35"/>
    <mergeCell ref="B44:C44"/>
    <mergeCell ref="B50:C50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Ліцей6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2024-11-15T22:11:34Z</dcterms:created>
  <dcterms:modified xsi:type="dcterms:W3CDTF">2024-11-15T22:11:36Z</dcterms:modified>
</cp:coreProperties>
</file>