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B3CA019B-114B-44B0-AED1-82C5C1BC7E1E}" xr6:coauthVersionLast="36" xr6:coauthVersionMax="36" xr10:uidLastSave="{00000000-0000-0000-0000-000000000000}"/>
  <bookViews>
    <workbookView xWindow="0" yWindow="0" windowWidth="28800" windowHeight="11325" xr2:uid="{BFD191DF-7367-46E1-9005-E5307A2A4BF1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J26" i="3" s="1"/>
  <c r="F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I25" i="3"/>
  <c r="H25" i="3"/>
  <c r="F25" i="3"/>
  <c r="E25" i="3"/>
  <c r="G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J24" i="3" s="1"/>
  <c r="F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I23" i="3"/>
  <c r="H23" i="3"/>
  <c r="F23" i="3"/>
  <c r="E23" i="3"/>
  <c r="G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J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J21" i="3"/>
  <c r="I21" i="3"/>
  <c r="H21" i="3"/>
  <c r="F21" i="3"/>
  <c r="E21" i="3"/>
  <c r="G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J20" i="3" s="1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I19" i="3"/>
  <c r="H19" i="3"/>
  <c r="F19" i="3"/>
  <c r="E19" i="3"/>
  <c r="G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H18" i="3"/>
  <c r="J18" i="3" s="1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I17" i="3"/>
  <c r="H17" i="3"/>
  <c r="F17" i="3"/>
  <c r="E17" i="3"/>
  <c r="G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J16" i="3" s="1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I15" i="3"/>
  <c r="H15" i="3"/>
  <c r="F15" i="3"/>
  <c r="E15" i="3"/>
  <c r="G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J14" i="3" s="1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I13" i="3"/>
  <c r="H13" i="3"/>
  <c r="F13" i="3"/>
  <c r="E13" i="3"/>
  <c r="G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J12" i="3" s="1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I11" i="3"/>
  <c r="H11" i="3"/>
  <c r="F11" i="3"/>
  <c r="E11" i="3"/>
  <c r="G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J10" i="3" s="1"/>
  <c r="F10" i="3"/>
  <c r="BF9" i="3"/>
  <c r="BF27" i="3" s="1"/>
  <c r="BC9" i="3"/>
  <c r="BC27" i="3" s="1"/>
  <c r="AZ9" i="3"/>
  <c r="AW9" i="3"/>
  <c r="AT9" i="3"/>
  <c r="AT27" i="3" s="1"/>
  <c r="AQ9" i="3"/>
  <c r="AQ27" i="3" s="1"/>
  <c r="AN9" i="3"/>
  <c r="AK9" i="3"/>
  <c r="AH9" i="3"/>
  <c r="AH27" i="3" s="1"/>
  <c r="AE9" i="3"/>
  <c r="AE27" i="3" s="1"/>
  <c r="AB9" i="3"/>
  <c r="Y9" i="3"/>
  <c r="V9" i="3"/>
  <c r="V27" i="3" s="1"/>
  <c r="S9" i="3"/>
  <c r="S27" i="3" s="1"/>
  <c r="P9" i="3"/>
  <c r="M9" i="3"/>
  <c r="J9" i="3"/>
  <c r="J27" i="3" s="1"/>
  <c r="I9" i="3"/>
  <c r="I27" i="3" s="1"/>
  <c r="H9" i="3"/>
  <c r="H27" i="3" s="1"/>
  <c r="E9" i="3"/>
  <c r="C127" i="2"/>
  <c r="C121" i="2"/>
  <c r="C120" i="2"/>
  <c r="C118" i="2" s="1"/>
  <c r="C119" i="2"/>
  <c r="D117" i="2"/>
  <c r="D112" i="2"/>
  <c r="C103" i="2"/>
  <c r="E103" i="2" s="1"/>
  <c r="C94" i="2"/>
  <c r="C92" i="2" s="1"/>
  <c r="C93" i="2"/>
  <c r="D91" i="2"/>
  <c r="C83" i="2"/>
  <c r="C82" i="2"/>
  <c r="D81" i="2"/>
  <c r="D79" i="2"/>
  <c r="D77" i="2"/>
  <c r="D131" i="2" s="1"/>
  <c r="C57" i="2"/>
  <c r="E57" i="2" s="1"/>
  <c r="C51" i="2"/>
  <c r="E51" i="2" s="1"/>
  <c r="C46" i="2"/>
  <c r="C45" i="2"/>
  <c r="E45" i="2" s="1"/>
  <c r="C36" i="2"/>
  <c r="E36" i="2" s="1"/>
  <c r="C25" i="2"/>
  <c r="C23" i="2"/>
  <c r="C22" i="2" s="1"/>
  <c r="E22" i="2" s="1"/>
  <c r="C10" i="2"/>
  <c r="C8" i="2" s="1"/>
  <c r="E8" i="2" s="1"/>
  <c r="D7" i="2"/>
  <c r="D6" i="2"/>
  <c r="D4" i="2"/>
  <c r="D73" i="2" s="1"/>
  <c r="E78" i="2" l="1"/>
  <c r="E82" i="2"/>
  <c r="E4" i="2"/>
  <c r="E5" i="2"/>
  <c r="F9" i="3"/>
  <c r="F27" i="3" s="1"/>
  <c r="Y27" i="3"/>
  <c r="P27" i="3"/>
  <c r="AB27" i="3"/>
  <c r="AN27" i="3"/>
  <c r="AZ27" i="3"/>
  <c r="M27" i="3"/>
  <c r="AW27" i="3"/>
  <c r="AK27" i="3"/>
  <c r="G9" i="3"/>
  <c r="E10" i="3"/>
  <c r="G10" i="3" s="1"/>
  <c r="E12" i="3"/>
  <c r="G12" i="3" s="1"/>
  <c r="E14" i="3"/>
  <c r="G14" i="3" s="1"/>
  <c r="E16" i="3"/>
  <c r="G16" i="3" s="1"/>
  <c r="E18" i="3"/>
  <c r="G18" i="3" s="1"/>
  <c r="E20" i="3"/>
  <c r="G20" i="3" s="1"/>
  <c r="E22" i="3"/>
  <c r="G22" i="3" s="1"/>
  <c r="E24" i="3"/>
  <c r="G24" i="3" s="1"/>
  <c r="E26" i="3"/>
  <c r="G26" i="3" s="1"/>
  <c r="E92" i="2"/>
  <c r="E118" i="2"/>
  <c r="G27" i="3" l="1"/>
  <c r="E27" i="3"/>
</calcChain>
</file>

<file path=xl/sharedStrings.xml><?xml version="1.0" encoding="utf-8"?>
<sst xmlns="http://schemas.openxmlformats.org/spreadsheetml/2006/main" count="163" uniqueCount="108">
  <si>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</si>
  <si>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</si>
  <si>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</si>
  <si>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</si>
  <si>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</si>
  <si>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</si>
  <si>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</si>
  <si>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</si>
  <si>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</si>
  <si>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</si>
  <si>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</si>
  <si>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</si>
  <si>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</si>
  <si>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</si>
  <si>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</si>
  <si>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буд.мат. / 02,06.2023</t>
  </si>
  <si>
    <t>двері металопластикові / 03.2023</t>
  </si>
  <si>
    <t>господарчі товари / 04,05.2023</t>
  </si>
  <si>
    <t>фарба емаль / 04.2023</t>
  </si>
  <si>
    <t>бікроеласт / 04.2023</t>
  </si>
  <si>
    <t xml:space="preserve">Миючі засоби    </t>
  </si>
  <si>
    <t>Меблі</t>
  </si>
  <si>
    <t>куточок дитячий ( особ. потреби) / 03.2023</t>
  </si>
  <si>
    <t>Бензин</t>
  </si>
  <si>
    <t>бензин А-95 / 03,06.2023</t>
  </si>
  <si>
    <t>мастило / 05.2023</t>
  </si>
  <si>
    <t>Запчастини</t>
  </si>
  <si>
    <t>Ін.матеріали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</si>
  <si>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</si>
  <si>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</si>
  <si>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</si>
  <si>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</si>
  <si>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</si>
  <si>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</si>
  <si>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06,07,11.2023</t>
  </si>
  <si>
    <t>Оренда приміщень</t>
  </si>
  <si>
    <t>Поточний ремонт</t>
  </si>
  <si>
    <t>поточний ремонт оргтехніки / 04,12.2023</t>
  </si>
  <si>
    <t>поточний ремонт сходів центрального входу / 07,08,11.2023</t>
  </si>
  <si>
    <t>поточний ремонт електрообладнання / 12.2023</t>
  </si>
  <si>
    <t>Поточний ремонт покрівлі</t>
  </si>
  <si>
    <t xml:space="preserve">Повірка засобів обліку </t>
  </si>
  <si>
    <t>повірка засобів обліку теплоліч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</si>
  <si>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</si>
  <si>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</si>
  <si>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</si>
  <si>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</si>
  <si>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</si>
  <si>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</si>
  <si>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</si>
  <si>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</si>
  <si>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</si>
  <si>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</si>
  <si>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</si>
  <si>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</si>
  <si>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03,04,05,06,07,08,10,11,12.2023</t>
  </si>
  <si>
    <t>проект землеустрою земельної ділянки / 04.2023</t>
  </si>
  <si>
    <t xml:space="preserve"> обсл. прогр. забезп. комплексу КУРС / 05.2023</t>
  </si>
  <si>
    <t>оцінка балансової вартості обєктів / 07.2023</t>
  </si>
  <si>
    <t>онлайн доступ до електронних баз даних / 07.2023</t>
  </si>
  <si>
    <t>промивка системи теплопостачання / 08.2023</t>
  </si>
  <si>
    <t>заправка картріджів / 12.2023</t>
  </si>
  <si>
    <t>регенерація картріджів / 12.2023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</si>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</sst>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54AA7514-2047-4773-B6C0-76E3D50DF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99B6-21D5-4DE1-A7E2-9E4340C0FFE6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customWidth="1"/>
    <col min="21" max="22" width="21.140625" style="140" customWidth="1"/>
    <col min="23" max="23" width="21.5703125" style="94" hidden="1" customWidth="1"/>
    <col min="24" max="25" width="21.140625" style="140" hidden="1" customWidth="1"/>
    <col min="26" max="26" width="21.5703125" style="94" customWidth="1"/>
    <col min="27" max="28" width="21.140625" style="140" customWidth="1"/>
    <col min="29" max="29" width="21.5703125" style="94" customWidth="1"/>
    <col min="30" max="31" width="21.140625" style="140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customWidth="1"/>
    <col min="42" max="43" width="21.140625" style="140" customWidth="1"/>
    <col min="44" max="44" width="21.5703125" style="94" customWidth="1"/>
    <col min="45" max="46" width="21.140625" style="140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63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64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65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66</v>
      </c>
      <c r="B6" s="45" t="s">
        <v>67</v>
      </c>
      <c r="C6" s="46" t="s">
        <v>68</v>
      </c>
      <c r="D6" s="47"/>
      <c r="E6" s="48" t="s">
        <v>69</v>
      </c>
      <c r="F6" s="49"/>
      <c r="G6" s="50"/>
      <c r="H6" s="48" t="s">
        <v>70</v>
      </c>
      <c r="I6" s="49"/>
      <c r="J6" s="50"/>
      <c r="K6" s="51" t="s">
        <v>71</v>
      </c>
      <c r="L6" s="52"/>
      <c r="M6" s="53"/>
      <c r="N6" s="51" t="s">
        <v>72</v>
      </c>
      <c r="O6" s="52"/>
      <c r="P6" s="53"/>
      <c r="Q6" s="51" t="s">
        <v>73</v>
      </c>
      <c r="R6" s="52"/>
      <c r="S6" s="53"/>
      <c r="T6" s="51" t="s">
        <v>74</v>
      </c>
      <c r="U6" s="52"/>
      <c r="V6" s="53"/>
      <c r="W6" s="51" t="s">
        <v>75</v>
      </c>
      <c r="X6" s="52"/>
      <c r="Y6" s="53"/>
      <c r="Z6" s="51" t="s">
        <v>76</v>
      </c>
      <c r="AA6" s="52"/>
      <c r="AB6" s="53"/>
      <c r="AC6" s="51" t="s">
        <v>77</v>
      </c>
      <c r="AD6" s="52"/>
      <c r="AE6" s="53"/>
      <c r="AF6" s="51" t="s">
        <v>78</v>
      </c>
      <c r="AG6" s="52"/>
      <c r="AH6" s="53"/>
      <c r="AI6" s="52" t="s">
        <v>79</v>
      </c>
      <c r="AJ6" s="52"/>
      <c r="AK6" s="53"/>
      <c r="AL6" s="51" t="s">
        <v>80</v>
      </c>
      <c r="AM6" s="52"/>
      <c r="AN6" s="53"/>
      <c r="AO6" s="51" t="s">
        <v>81</v>
      </c>
      <c r="AP6" s="52"/>
      <c r="AQ6" s="53"/>
      <c r="AR6" s="51" t="s">
        <v>82</v>
      </c>
      <c r="AS6" s="52"/>
      <c r="AT6" s="53"/>
      <c r="AU6" s="51" t="s">
        <v>83</v>
      </c>
      <c r="AV6" s="52"/>
      <c r="AW6" s="53"/>
      <c r="AX6" s="51" t="s">
        <v>84</v>
      </c>
      <c r="AY6" s="52"/>
      <c r="AZ6" s="53"/>
      <c r="BA6" s="54" t="s">
        <v>85</v>
      </c>
      <c r="BB6" s="55"/>
      <c r="BC6" s="56"/>
      <c r="BD6" s="54" t="s">
        <v>86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87</v>
      </c>
      <c r="F7" s="62" t="s">
        <v>88</v>
      </c>
      <c r="G7" s="63" t="s">
        <v>89</v>
      </c>
      <c r="H7" s="61" t="s">
        <v>87</v>
      </c>
      <c r="I7" s="62" t="s">
        <v>88</v>
      </c>
      <c r="J7" s="63" t="s">
        <v>89</v>
      </c>
      <c r="K7" s="64" t="s">
        <v>87</v>
      </c>
      <c r="L7" s="65" t="s">
        <v>88</v>
      </c>
      <c r="M7" s="66" t="s">
        <v>89</v>
      </c>
      <c r="N7" s="64" t="s">
        <v>87</v>
      </c>
      <c r="O7" s="65" t="s">
        <v>88</v>
      </c>
      <c r="P7" s="66" t="s">
        <v>89</v>
      </c>
      <c r="Q7" s="64" t="s">
        <v>87</v>
      </c>
      <c r="R7" s="65" t="s">
        <v>88</v>
      </c>
      <c r="S7" s="66" t="s">
        <v>89</v>
      </c>
      <c r="T7" s="64" t="s">
        <v>87</v>
      </c>
      <c r="U7" s="65" t="s">
        <v>88</v>
      </c>
      <c r="V7" s="66" t="s">
        <v>89</v>
      </c>
      <c r="W7" s="64" t="s">
        <v>87</v>
      </c>
      <c r="X7" s="65" t="s">
        <v>88</v>
      </c>
      <c r="Y7" s="66" t="s">
        <v>89</v>
      </c>
      <c r="Z7" s="64" t="s">
        <v>87</v>
      </c>
      <c r="AA7" s="65" t="s">
        <v>88</v>
      </c>
      <c r="AB7" s="66" t="s">
        <v>89</v>
      </c>
      <c r="AC7" s="64" t="s">
        <v>87</v>
      </c>
      <c r="AD7" s="65" t="s">
        <v>88</v>
      </c>
      <c r="AE7" s="66" t="s">
        <v>89</v>
      </c>
      <c r="AF7" s="64" t="s">
        <v>87</v>
      </c>
      <c r="AG7" s="65" t="s">
        <v>88</v>
      </c>
      <c r="AH7" s="66" t="s">
        <v>89</v>
      </c>
      <c r="AI7" s="64" t="s">
        <v>87</v>
      </c>
      <c r="AJ7" s="65" t="s">
        <v>88</v>
      </c>
      <c r="AK7" s="66" t="s">
        <v>89</v>
      </c>
      <c r="AL7" s="64" t="s">
        <v>87</v>
      </c>
      <c r="AM7" s="65" t="s">
        <v>88</v>
      </c>
      <c r="AN7" s="66" t="s">
        <v>89</v>
      </c>
      <c r="AO7" s="64" t="s">
        <v>87</v>
      </c>
      <c r="AP7" s="65" t="s">
        <v>88</v>
      </c>
      <c r="AQ7" s="66" t="s">
        <v>89</v>
      </c>
      <c r="AR7" s="64" t="s">
        <v>87</v>
      </c>
      <c r="AS7" s="65" t="s">
        <v>88</v>
      </c>
      <c r="AT7" s="66" t="s">
        <v>89</v>
      </c>
      <c r="AU7" s="64" t="s">
        <v>87</v>
      </c>
      <c r="AV7" s="65" t="s">
        <v>88</v>
      </c>
      <c r="AW7" s="66" t="s">
        <v>89</v>
      </c>
      <c r="AX7" s="64" t="s">
        <v>87</v>
      </c>
      <c r="AY7" s="65" t="s">
        <v>88</v>
      </c>
      <c r="AZ7" s="66" t="s">
        <v>89</v>
      </c>
      <c r="BA7" s="64" t="s">
        <v>87</v>
      </c>
      <c r="BB7" s="65" t="s">
        <v>88</v>
      </c>
      <c r="BC7" s="66" t="s">
        <v>89</v>
      </c>
      <c r="BD7" s="64" t="s">
        <v>87</v>
      </c>
      <c r="BE7" s="65" t="s">
        <v>88</v>
      </c>
      <c r="BF7" s="66" t="s">
        <v>89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107</v>
      </c>
      <c r="B9" s="133">
        <v>2111</v>
      </c>
      <c r="C9" s="82" t="s">
        <v>90</v>
      </c>
      <c r="D9" s="134"/>
      <c r="E9" s="83">
        <f>H9+AF9+AI9+AL9+AO9+AR9+AU9+AX9+BA9+BD9</f>
        <v>12916601.5</v>
      </c>
      <c r="F9" s="84">
        <f>I9+AG9+AJ9+AM9+AP9+AS9+AV9+AY9+BB9+BE9</f>
        <v>12913888.6</v>
      </c>
      <c r="G9" s="135">
        <f>E9-F9</f>
        <v>2712.9000000003725</v>
      </c>
      <c r="H9" s="86">
        <f>K9+N9+Q9+T9+W9+Z9+AC9</f>
        <v>12916601.5</v>
      </c>
      <c r="I9" s="87">
        <f>L9+O9+R9+U9+X9+AA9+AD9</f>
        <v>12913888.6</v>
      </c>
      <c r="J9" s="88">
        <f>H9-I9</f>
        <v>2712.9000000003725</v>
      </c>
      <c r="K9" s="89">
        <v>3669788</v>
      </c>
      <c r="L9" s="90">
        <v>3667075.0999999996</v>
      </c>
      <c r="M9" s="91">
        <f>K9-L9</f>
        <v>2712.9000000003725</v>
      </c>
      <c r="N9" s="89">
        <v>9219548.5700000003</v>
      </c>
      <c r="O9" s="90">
        <v>9219548.5700000003</v>
      </c>
      <c r="P9" s="91">
        <f>N9-O9</f>
        <v>0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27264.93</v>
      </c>
      <c r="AA9" s="90">
        <v>27264.93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/>
      <c r="AQ9" s="91">
        <f>AO9-AP9</f>
        <v>0</v>
      </c>
      <c r="AR9" s="89">
        <v>0</v>
      </c>
      <c r="AS9" s="90"/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91</v>
      </c>
      <c r="D10" s="136"/>
      <c r="E10" s="98">
        <f t="shared" ref="E10:F26" si="0">H10+AF10+AI10+AL10+AO10+AR10+AU10+AX10+BA10+BD10</f>
        <v>2734407.02</v>
      </c>
      <c r="F10" s="99">
        <f t="shared" si="0"/>
        <v>2732446.2</v>
      </c>
      <c r="G10" s="135">
        <f>E10-F10</f>
        <v>1960.8199999998324</v>
      </c>
      <c r="H10" s="100">
        <f t="shared" ref="H10:I26" si="1">K10+N10+Q10+T10+W10+Z10+AC10</f>
        <v>2734407.02</v>
      </c>
      <c r="I10" s="101">
        <f t="shared" si="1"/>
        <v>2732446.2</v>
      </c>
      <c r="J10" s="88">
        <f>H10-I10</f>
        <v>1960.8199999998324</v>
      </c>
      <c r="K10" s="102">
        <v>768369</v>
      </c>
      <c r="L10" s="103">
        <v>766408.17999999993</v>
      </c>
      <c r="M10" s="91">
        <f>K10-L10</f>
        <v>1960.8200000000652</v>
      </c>
      <c r="N10" s="102">
        <v>1960039.65</v>
      </c>
      <c r="O10" s="103">
        <v>1960039.65</v>
      </c>
      <c r="P10" s="91">
        <f>N10-O10</f>
        <v>0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5998.37</v>
      </c>
      <c r="AA10" s="103">
        <v>5998.369999999999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/>
      <c r="AQ10" s="91">
        <f>AO10-AP10</f>
        <v>0</v>
      </c>
      <c r="AR10" s="102">
        <v>0</v>
      </c>
      <c r="AS10" s="103"/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369743.36999999994</v>
      </c>
      <c r="F11" s="99">
        <f t="shared" si="0"/>
        <v>366427.74</v>
      </c>
      <c r="G11" s="135">
        <f t="shared" ref="G11:G26" si="2">E11-F11</f>
        <v>3315.6299999999464</v>
      </c>
      <c r="H11" s="100">
        <f t="shared" si="1"/>
        <v>204220.96</v>
      </c>
      <c r="I11" s="101">
        <f t="shared" si="1"/>
        <v>204217.41</v>
      </c>
      <c r="J11" s="88">
        <f t="shared" ref="J11:J26" si="3">H11-I11</f>
        <v>3.5499999999883585</v>
      </c>
      <c r="K11" s="102">
        <v>195605</v>
      </c>
      <c r="L11" s="103">
        <v>195601.45</v>
      </c>
      <c r="M11" s="91">
        <f t="shared" ref="M11:M26" si="4">K11-L11</f>
        <v>3.5499999999883585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4589</v>
      </c>
      <c r="U11" s="105">
        <v>4589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4026.96</v>
      </c>
      <c r="AD11" s="103">
        <v>4026.96</v>
      </c>
      <c r="AE11" s="91">
        <f t="shared" ref="AE11:AE26" si="10">AC11-AD11</f>
        <v>0</v>
      </c>
      <c r="AF11" s="102">
        <v>83150</v>
      </c>
      <c r="AG11" s="103">
        <v>81775.83</v>
      </c>
      <c r="AH11" s="91">
        <f t="shared" ref="AH11:AH26" si="11">AF11-AG11</f>
        <v>1374.1699999999983</v>
      </c>
      <c r="AI11" s="102">
        <v>25854.41</v>
      </c>
      <c r="AJ11" s="103">
        <v>23916.5</v>
      </c>
      <c r="AK11" s="91">
        <f t="shared" ref="AK11:AK26" si="12">AI11-AJ11</f>
        <v>1937.9099999999999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56518</v>
      </c>
      <c r="AS11" s="103">
        <v>56518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92</v>
      </c>
      <c r="D12" s="107"/>
      <c r="E12" s="98">
        <f t="shared" si="0"/>
        <v>4000</v>
      </c>
      <c r="F12" s="99">
        <f t="shared" si="0"/>
        <v>4000</v>
      </c>
      <c r="G12" s="85">
        <f t="shared" si="2"/>
        <v>0</v>
      </c>
      <c r="H12" s="100">
        <f t="shared" si="1"/>
        <v>4000</v>
      </c>
      <c r="I12" s="101">
        <f t="shared" si="1"/>
        <v>4000</v>
      </c>
      <c r="J12" s="88">
        <f t="shared" si="3"/>
        <v>0</v>
      </c>
      <c r="K12" s="102">
        <v>4000</v>
      </c>
      <c r="L12" s="108">
        <v>4000</v>
      </c>
      <c r="M12" s="91">
        <f t="shared" si="4"/>
        <v>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93</v>
      </c>
      <c r="D13" s="136"/>
      <c r="E13" s="98">
        <f t="shared" si="0"/>
        <v>867200</v>
      </c>
      <c r="F13" s="99">
        <f t="shared" si="0"/>
        <v>858440</v>
      </c>
      <c r="G13" s="135">
        <f t="shared" si="2"/>
        <v>8760</v>
      </c>
      <c r="H13" s="100">
        <f t="shared" si="1"/>
        <v>867200</v>
      </c>
      <c r="I13" s="101">
        <f t="shared" si="1"/>
        <v>858440</v>
      </c>
      <c r="J13" s="88">
        <f t="shared" si="3"/>
        <v>8760</v>
      </c>
      <c r="K13" s="102">
        <v>867200</v>
      </c>
      <c r="L13" s="103">
        <v>858440</v>
      </c>
      <c r="M13" s="91">
        <f t="shared" si="4"/>
        <v>8760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/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30</v>
      </c>
      <c r="D14" s="136"/>
      <c r="E14" s="98">
        <f t="shared" si="0"/>
        <v>1245800</v>
      </c>
      <c r="F14" s="99">
        <f t="shared" si="0"/>
        <v>1245710.69</v>
      </c>
      <c r="G14" s="135">
        <f t="shared" si="2"/>
        <v>89.310000000055879</v>
      </c>
      <c r="H14" s="100">
        <f t="shared" si="1"/>
        <v>1245800</v>
      </c>
      <c r="I14" s="101">
        <f t="shared" si="1"/>
        <v>1245710.69</v>
      </c>
      <c r="J14" s="88">
        <f t="shared" si="3"/>
        <v>89.310000000055879</v>
      </c>
      <c r="K14" s="102">
        <v>1245800</v>
      </c>
      <c r="L14" s="103">
        <v>1245710.69</v>
      </c>
      <c r="M14" s="91">
        <f t="shared" si="4"/>
        <v>89.310000000055879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94</v>
      </c>
      <c r="D15" s="136"/>
      <c r="E15" s="98">
        <f t="shared" si="0"/>
        <v>17230</v>
      </c>
      <c r="F15" s="99">
        <f t="shared" si="0"/>
        <v>17173.350000000002</v>
      </c>
      <c r="G15" s="135">
        <f t="shared" si="2"/>
        <v>56.649999999997817</v>
      </c>
      <c r="H15" s="100">
        <f t="shared" si="1"/>
        <v>17230</v>
      </c>
      <c r="I15" s="101">
        <f t="shared" si="1"/>
        <v>17173.350000000002</v>
      </c>
      <c r="J15" s="88">
        <f t="shared" si="3"/>
        <v>56.649999999997817</v>
      </c>
      <c r="K15" s="102">
        <v>17230</v>
      </c>
      <c r="L15" s="103">
        <v>17173.350000000002</v>
      </c>
      <c r="M15" s="91">
        <f t="shared" si="4"/>
        <v>56.649999999997817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95</v>
      </c>
      <c r="D16" s="136"/>
      <c r="E16" s="98">
        <f t="shared" si="0"/>
        <v>3039000</v>
      </c>
      <c r="F16" s="99">
        <f t="shared" si="0"/>
        <v>2839693.71</v>
      </c>
      <c r="G16" s="135">
        <f t="shared" si="2"/>
        <v>199306.29000000004</v>
      </c>
      <c r="H16" s="100">
        <f t="shared" si="1"/>
        <v>3033800</v>
      </c>
      <c r="I16" s="101">
        <f t="shared" si="1"/>
        <v>2839693.71</v>
      </c>
      <c r="J16" s="88">
        <f t="shared" si="3"/>
        <v>194106.29000000004</v>
      </c>
      <c r="K16" s="102">
        <v>3033800</v>
      </c>
      <c r="L16" s="103">
        <v>2839693.71</v>
      </c>
      <c r="M16" s="91">
        <f t="shared" si="4"/>
        <v>194106.29000000004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5200</v>
      </c>
      <c r="AG16" s="103">
        <v>0</v>
      </c>
      <c r="AH16" s="91">
        <f t="shared" si="11"/>
        <v>5200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96</v>
      </c>
      <c r="D17" s="136"/>
      <c r="E17" s="98">
        <f t="shared" si="0"/>
        <v>104700</v>
      </c>
      <c r="F17" s="99">
        <f t="shared" si="0"/>
        <v>101796.05000000002</v>
      </c>
      <c r="G17" s="135">
        <f t="shared" si="2"/>
        <v>2903.9499999999825</v>
      </c>
      <c r="H17" s="100">
        <f t="shared" si="1"/>
        <v>101800</v>
      </c>
      <c r="I17" s="101">
        <f t="shared" si="1"/>
        <v>101796.05000000002</v>
      </c>
      <c r="J17" s="88">
        <f t="shared" si="3"/>
        <v>3.9499999999825377</v>
      </c>
      <c r="K17" s="102">
        <v>101800</v>
      </c>
      <c r="L17" s="103">
        <v>101796.05000000002</v>
      </c>
      <c r="M17" s="91">
        <f t="shared" si="4"/>
        <v>3.9499999999825377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2900</v>
      </c>
      <c r="AG17" s="103">
        <v>0</v>
      </c>
      <c r="AH17" s="91">
        <f t="shared" si="11"/>
        <v>2900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97</v>
      </c>
      <c r="D18" s="136"/>
      <c r="E18" s="98">
        <f t="shared" si="0"/>
        <v>283547</v>
      </c>
      <c r="F18" s="99">
        <f t="shared" si="0"/>
        <v>261810.09999999998</v>
      </c>
      <c r="G18" s="135">
        <f t="shared" si="2"/>
        <v>21736.900000000023</v>
      </c>
      <c r="H18" s="100">
        <f t="shared" si="1"/>
        <v>274547</v>
      </c>
      <c r="I18" s="101">
        <f t="shared" si="1"/>
        <v>261810.09999999998</v>
      </c>
      <c r="J18" s="88">
        <f t="shared" si="3"/>
        <v>12736.900000000023</v>
      </c>
      <c r="K18" s="102">
        <v>274547</v>
      </c>
      <c r="L18" s="103">
        <v>261810.09999999998</v>
      </c>
      <c r="M18" s="91">
        <f t="shared" si="4"/>
        <v>12736.900000000023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9000</v>
      </c>
      <c r="AG18" s="103">
        <v>0</v>
      </c>
      <c r="AH18" s="91">
        <f t="shared" si="11"/>
        <v>9000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98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99</v>
      </c>
      <c r="D20" s="136"/>
      <c r="E20" s="98">
        <f t="shared" si="0"/>
        <v>12160</v>
      </c>
      <c r="F20" s="99">
        <f t="shared" si="0"/>
        <v>11155.200000000003</v>
      </c>
      <c r="G20" s="135">
        <f t="shared" si="2"/>
        <v>1004.7999999999975</v>
      </c>
      <c r="H20" s="100">
        <f t="shared" si="1"/>
        <v>12160</v>
      </c>
      <c r="I20" s="101">
        <f t="shared" si="1"/>
        <v>11155.200000000003</v>
      </c>
      <c r="J20" s="88">
        <f t="shared" si="3"/>
        <v>1004.7999999999975</v>
      </c>
      <c r="K20" s="102">
        <v>12160</v>
      </c>
      <c r="L20" s="103">
        <v>11155.200000000003</v>
      </c>
      <c r="M20" s="91">
        <f t="shared" si="4"/>
        <v>1004.7999999999975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100</v>
      </c>
      <c r="D21" s="136"/>
      <c r="E21" s="98">
        <f t="shared" si="0"/>
        <v>2786.23</v>
      </c>
      <c r="F21" s="99">
        <f t="shared" si="0"/>
        <v>2786.23</v>
      </c>
      <c r="G21" s="135">
        <f t="shared" si="2"/>
        <v>0</v>
      </c>
      <c r="H21" s="100">
        <f t="shared" si="1"/>
        <v>1830</v>
      </c>
      <c r="I21" s="101">
        <f t="shared" si="1"/>
        <v>1830</v>
      </c>
      <c r="J21" s="88">
        <f t="shared" si="3"/>
        <v>0</v>
      </c>
      <c r="K21" s="102">
        <v>1830</v>
      </c>
      <c r="L21" s="103">
        <v>1830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956.23</v>
      </c>
      <c r="AJ21" s="103">
        <v>956.23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101</v>
      </c>
      <c r="D22" s="136"/>
      <c r="E22" s="98">
        <f t="shared" si="0"/>
        <v>10900</v>
      </c>
      <c r="F22" s="99">
        <f t="shared" si="0"/>
        <v>10900</v>
      </c>
      <c r="G22" s="135">
        <f t="shared" si="2"/>
        <v>0</v>
      </c>
      <c r="H22" s="100">
        <f t="shared" si="1"/>
        <v>10900</v>
      </c>
      <c r="I22" s="101">
        <f t="shared" si="1"/>
        <v>10900</v>
      </c>
      <c r="J22" s="88">
        <f t="shared" si="3"/>
        <v>0</v>
      </c>
      <c r="K22" s="102">
        <v>10900</v>
      </c>
      <c r="L22" s="103">
        <v>10900</v>
      </c>
      <c r="M22" s="91">
        <f t="shared" si="4"/>
        <v>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102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/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103</v>
      </c>
      <c r="D24" s="136"/>
      <c r="E24" s="98">
        <f t="shared" si="0"/>
        <v>1614258.03</v>
      </c>
      <c r="F24" s="99">
        <f t="shared" si="0"/>
        <v>1614238.03</v>
      </c>
      <c r="G24" s="135">
        <f t="shared" si="2"/>
        <v>20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4050</v>
      </c>
      <c r="AG24" s="103">
        <v>4030</v>
      </c>
      <c r="AH24" s="91">
        <f t="shared" si="11"/>
        <v>20</v>
      </c>
      <c r="AI24" s="102">
        <v>440482.03</v>
      </c>
      <c r="AJ24" s="103">
        <v>440482.03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90000</v>
      </c>
      <c r="AP24" s="103">
        <v>90000</v>
      </c>
      <c r="AQ24" s="91">
        <f t="shared" si="14"/>
        <v>0</v>
      </c>
      <c r="AR24" s="102">
        <v>1079726</v>
      </c>
      <c r="AS24" s="103">
        <v>1079726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104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105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106</v>
      </c>
      <c r="B27" s="122"/>
      <c r="C27" s="122"/>
      <c r="D27" s="138"/>
      <c r="E27" s="123">
        <f t="shared" ref="E27:BB27" si="20">SUM(E9:E26)</f>
        <v>23222333.150000002</v>
      </c>
      <c r="F27" s="124">
        <f t="shared" si="20"/>
        <v>22980465.900000006</v>
      </c>
      <c r="G27" s="125">
        <f t="shared" si="20"/>
        <v>241867.25000000023</v>
      </c>
      <c r="H27" s="126">
        <f t="shared" si="20"/>
        <v>21424496.48</v>
      </c>
      <c r="I27" s="127">
        <f t="shared" si="20"/>
        <v>21203061.310000006</v>
      </c>
      <c r="J27" s="128">
        <f t="shared" si="20"/>
        <v>221435.17000000027</v>
      </c>
      <c r="K27" s="126">
        <f t="shared" si="20"/>
        <v>10203029</v>
      </c>
      <c r="L27" s="130">
        <f t="shared" si="20"/>
        <v>9981593.8300000001</v>
      </c>
      <c r="M27" s="131">
        <f t="shared" si="20"/>
        <v>221435.17000000051</v>
      </c>
      <c r="N27" s="126">
        <f t="shared" si="20"/>
        <v>11179588.220000001</v>
      </c>
      <c r="O27" s="130">
        <f t="shared" si="20"/>
        <v>11179588.220000001</v>
      </c>
      <c r="P27" s="131">
        <f t="shared" si="20"/>
        <v>0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si="20"/>
        <v>4589</v>
      </c>
      <c r="U27" s="132">
        <f t="shared" si="20"/>
        <v>4589</v>
      </c>
      <c r="V27" s="131">
        <f t="shared" si="20"/>
        <v>0</v>
      </c>
      <c r="W27" s="139">
        <f t="shared" si="20"/>
        <v>0</v>
      </c>
      <c r="X27" s="132">
        <f t="shared" si="20"/>
        <v>0</v>
      </c>
      <c r="Y27" s="131">
        <f t="shared" si="20"/>
        <v>0</v>
      </c>
      <c r="Z27" s="126">
        <f t="shared" si="20"/>
        <v>33263.300000000003</v>
      </c>
      <c r="AA27" s="130">
        <f t="shared" si="20"/>
        <v>33263.300000000003</v>
      </c>
      <c r="AB27" s="131">
        <f t="shared" si="20"/>
        <v>0</v>
      </c>
      <c r="AC27" s="126">
        <f t="shared" si="20"/>
        <v>4026.96</v>
      </c>
      <c r="AD27" s="130">
        <f t="shared" si="20"/>
        <v>4026.96</v>
      </c>
      <c r="AE27" s="131">
        <f t="shared" si="20"/>
        <v>0</v>
      </c>
      <c r="AF27" s="126">
        <f t="shared" si="20"/>
        <v>104300</v>
      </c>
      <c r="AG27" s="130">
        <f t="shared" si="20"/>
        <v>85805.83</v>
      </c>
      <c r="AH27" s="131">
        <f t="shared" si="20"/>
        <v>18494.169999999998</v>
      </c>
      <c r="AI27" s="129">
        <f t="shared" si="20"/>
        <v>467292.67000000004</v>
      </c>
      <c r="AJ27" s="130">
        <f t="shared" si="20"/>
        <v>465354.76</v>
      </c>
      <c r="AK27" s="131">
        <f t="shared" si="20"/>
        <v>1937.9099999999999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si="20"/>
        <v>90000</v>
      </c>
      <c r="AP27" s="130">
        <f t="shared" si="20"/>
        <v>90000</v>
      </c>
      <c r="AQ27" s="131">
        <f t="shared" si="20"/>
        <v>0</v>
      </c>
      <c r="AR27" s="126">
        <f t="shared" si="20"/>
        <v>1136244</v>
      </c>
      <c r="AS27" s="130">
        <f t="shared" si="20"/>
        <v>1136244</v>
      </c>
      <c r="AT27" s="131">
        <f t="shared" si="20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EE9F-1FE7-4D2A-8C07-55B757589C5D}">
  <sheetPr codeName="Лист9">
    <pageSetUpPr fitToPage="1"/>
  </sheetPr>
  <dimension ref="A1:O132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204217.41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204217.41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5000+270</f>
        <v>5270</v>
      </c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f>10579.09+197</f>
        <v>10776.09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10776.09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9135+327.6</f>
        <v>9462.6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7">
        <v>102.99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x14ac:dyDescent="0.3">
      <c r="A14" s="11">
        <v>206</v>
      </c>
      <c r="B14" s="20" t="s">
        <v>10</v>
      </c>
      <c r="C14" s="17">
        <v>161</v>
      </c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x14ac:dyDescent="0.3">
      <c r="A15" s="11">
        <v>207</v>
      </c>
      <c r="B15" s="20" t="s">
        <v>11</v>
      </c>
      <c r="C15" s="17">
        <v>36</v>
      </c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12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13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14</v>
      </c>
      <c r="C21" s="12"/>
      <c r="D21" s="13">
        <v>170575.15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170575.15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15</v>
      </c>
      <c r="C23" s="17">
        <f>2260+17120</f>
        <v>19380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506</v>
      </c>
      <c r="B24" s="20" t="s">
        <v>16</v>
      </c>
      <c r="C24" s="17">
        <v>44400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501</v>
      </c>
      <c r="B25" s="20" t="s">
        <v>17</v>
      </c>
      <c r="C25" s="17">
        <f>3512.15+1045</f>
        <v>4557.1499999999996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502</v>
      </c>
      <c r="B26" s="20" t="s">
        <v>18</v>
      </c>
      <c r="C26" s="17">
        <v>19358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509</v>
      </c>
      <c r="B27" s="20" t="s">
        <v>19</v>
      </c>
      <c r="C27" s="17">
        <v>82880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hidden="1" customHeight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9.5" hidden="1" customHeight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5" hidden="1" customHeight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20</v>
      </c>
      <c r="C34" s="12"/>
      <c r="D34" s="13">
        <v>3079.85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2210.6999999999998</v>
      </c>
      <c r="B35" s="12" t="s">
        <v>21</v>
      </c>
      <c r="C35" s="12"/>
      <c r="D35" s="13">
        <v>4026.96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SUM(C37:C43)</f>
        <v>4026.96</v>
      </c>
      <c r="D36" s="17"/>
      <c r="E36" s="18">
        <f>D35-C36</f>
        <v>0</v>
      </c>
    </row>
    <row r="37" spans="1:15" collapsed="1" x14ac:dyDescent="0.3">
      <c r="A37" s="11"/>
      <c r="B37" s="20" t="s">
        <v>22</v>
      </c>
      <c r="C37" s="17">
        <v>4026.96</v>
      </c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2210.8000000000002</v>
      </c>
      <c r="B44" s="12" t="s">
        <v>23</v>
      </c>
      <c r="C44" s="12"/>
      <c r="D44" s="13">
        <v>5617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5617</v>
      </c>
      <c r="D45" s="22"/>
      <c r="E45" s="18">
        <f>D44-C45</f>
        <v>0</v>
      </c>
    </row>
    <row r="46" spans="1:15" collapsed="1" x14ac:dyDescent="0.3">
      <c r="A46" s="11">
        <v>803</v>
      </c>
      <c r="B46" s="20" t="s">
        <v>24</v>
      </c>
      <c r="C46" s="17">
        <f>3712+1365</f>
        <v>5077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802</v>
      </c>
      <c r="B47" s="20" t="s">
        <v>25</v>
      </c>
      <c r="C47" s="17">
        <v>540</v>
      </c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2210.9</v>
      </c>
      <c r="B50" s="12" t="s">
        <v>26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2211.9</v>
      </c>
      <c r="B56" s="12" t="s">
        <v>27</v>
      </c>
      <c r="C56" s="12"/>
      <c r="D56" s="13">
        <v>4589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SUM(C58:C72)</f>
        <v>4589</v>
      </c>
      <c r="D57" s="17"/>
      <c r="E57" s="18">
        <f>D56-C57</f>
        <v>0</v>
      </c>
    </row>
    <row r="58" spans="1:15" collapsed="1" x14ac:dyDescent="0.3">
      <c r="A58" s="11">
        <v>924</v>
      </c>
      <c r="B58" s="23" t="s">
        <v>28</v>
      </c>
      <c r="C58" s="17">
        <v>4589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t="18" hidden="1" customHeight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t="18" hidden="1" customHeight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4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8"/>
      <c r="B73" s="25"/>
      <c r="D73" s="3" t="b">
        <f>D4=D5</f>
        <v>1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collapsed="1" x14ac:dyDescent="0.3">
      <c r="A74" s="8"/>
      <c r="B74" s="25"/>
      <c r="D74" s="26" t="s">
        <v>29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x14ac:dyDescent="0.3">
      <c r="A75" s="8"/>
      <c r="B75" s="8"/>
      <c r="D75" s="26" t="s">
        <v>29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ht="14.25" customHeight="1" x14ac:dyDescent="0.3">
      <c r="D76" s="26" t="s">
        <v>29</v>
      </c>
    </row>
    <row r="77" spans="1:15" ht="39.75" customHeight="1" x14ac:dyDescent="0.3">
      <c r="A77" s="4">
        <v>2240</v>
      </c>
      <c r="B77" s="5" t="s">
        <v>30</v>
      </c>
      <c r="C77" s="5"/>
      <c r="D77" s="6">
        <f>SUM(D79:D117)</f>
        <v>1245710.69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hidden="1" outlineLevel="1" x14ac:dyDescent="0.3">
      <c r="A78" s="27">
        <v>2240</v>
      </c>
      <c r="B78" s="27"/>
      <c r="C78" s="10"/>
      <c r="D78" s="10">
        <f>Ліцей6!I14</f>
        <v>1245710.69</v>
      </c>
      <c r="E78" s="7" t="b">
        <f>D78=D77</f>
        <v>1</v>
      </c>
    </row>
    <row r="79" spans="1:15" collapsed="1" x14ac:dyDescent="0.3">
      <c r="A79" s="14">
        <v>2240.1</v>
      </c>
      <c r="B79" s="12" t="s">
        <v>31</v>
      </c>
      <c r="C79" s="12"/>
      <c r="D79" s="13">
        <f>49020+1071+45444+1731+357+199.91</f>
        <v>97822.91</v>
      </c>
    </row>
    <row r="80" spans="1:15" hidden="1" x14ac:dyDescent="0.3">
      <c r="A80" s="14">
        <v>2240.1999999999998</v>
      </c>
      <c r="B80" s="28" t="s">
        <v>32</v>
      </c>
      <c r="C80" s="29"/>
      <c r="D80" s="13"/>
    </row>
    <row r="81" spans="1:5" x14ac:dyDescent="0.3">
      <c r="A81" s="14">
        <v>2240.3000000000002</v>
      </c>
      <c r="B81" s="28" t="s">
        <v>33</v>
      </c>
      <c r="C81" s="29"/>
      <c r="D81" s="13">
        <f>2258.7+14201.27</f>
        <v>16459.97</v>
      </c>
    </row>
    <row r="82" spans="1:5" hidden="1" outlineLevel="1" x14ac:dyDescent="0.3">
      <c r="A82" s="14"/>
      <c r="B82" s="15"/>
      <c r="C82" s="16">
        <f>SUM(C83:C89)</f>
        <v>16459.969999999998</v>
      </c>
      <c r="D82" s="17"/>
      <c r="E82" s="18">
        <f>D81-C82</f>
        <v>0</v>
      </c>
    </row>
    <row r="83" spans="1:5" collapsed="1" x14ac:dyDescent="0.3">
      <c r="A83" s="14">
        <v>301</v>
      </c>
      <c r="B83" s="20" t="s">
        <v>34</v>
      </c>
      <c r="C83" s="17">
        <f>1069.2+1189.5+13080.15+1121.12</f>
        <v>16459.969999999998</v>
      </c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idden="1" x14ac:dyDescent="0.3">
      <c r="A86" s="14"/>
      <c r="B86" s="20"/>
      <c r="C86" s="17"/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14"/>
      <c r="C89" s="17"/>
      <c r="D89" s="17"/>
    </row>
    <row r="90" spans="1:5" hidden="1" x14ac:dyDescent="0.3">
      <c r="A90" s="14">
        <v>2240.4</v>
      </c>
      <c r="B90" s="28" t="s">
        <v>35</v>
      </c>
      <c r="C90" s="29"/>
      <c r="D90" s="13"/>
    </row>
    <row r="91" spans="1:5" x14ac:dyDescent="0.3">
      <c r="A91" s="14">
        <v>2240.5</v>
      </c>
      <c r="B91" s="28" t="s">
        <v>36</v>
      </c>
      <c r="C91" s="29"/>
      <c r="D91" s="13">
        <f>558806.91+383399.13</f>
        <v>942206.04</v>
      </c>
    </row>
    <row r="92" spans="1:5" hidden="1" outlineLevel="1" x14ac:dyDescent="0.3">
      <c r="A92" s="14"/>
      <c r="B92" s="15"/>
      <c r="C92" s="16">
        <f>SUM(C93:C100)</f>
        <v>942206.04</v>
      </c>
      <c r="D92" s="17"/>
      <c r="E92" s="18">
        <f>D91-C92</f>
        <v>0</v>
      </c>
    </row>
    <row r="93" spans="1:5" ht="17.25" customHeight="1" collapsed="1" x14ac:dyDescent="0.3">
      <c r="A93" s="14">
        <v>502</v>
      </c>
      <c r="B93" s="24" t="s">
        <v>37</v>
      </c>
      <c r="C93" s="17">
        <f>655+800</f>
        <v>1455</v>
      </c>
      <c r="D93" s="17"/>
    </row>
    <row r="94" spans="1:5" ht="36" customHeight="1" x14ac:dyDescent="0.3">
      <c r="A94" s="14">
        <v>504</v>
      </c>
      <c r="B94" s="24" t="s">
        <v>38</v>
      </c>
      <c r="C94" s="17">
        <f>241306.26+316845.65+376326.13</f>
        <v>934478.04</v>
      </c>
      <c r="D94" s="17"/>
    </row>
    <row r="95" spans="1:5" x14ac:dyDescent="0.3">
      <c r="A95" s="14">
        <v>512</v>
      </c>
      <c r="B95" s="24" t="s">
        <v>39</v>
      </c>
      <c r="C95" s="17">
        <v>6273</v>
      </c>
      <c r="D95" s="17"/>
    </row>
    <row r="96" spans="1:5" hidden="1" x14ac:dyDescent="0.3">
      <c r="A96" s="14"/>
      <c r="B96" s="20"/>
      <c r="C96" s="17"/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x14ac:dyDescent="0.3">
      <c r="A101" s="14">
        <v>2240.6</v>
      </c>
      <c r="B101" s="28" t="s">
        <v>40</v>
      </c>
      <c r="C101" s="29"/>
      <c r="D101" s="13">
        <v>131357</v>
      </c>
    </row>
    <row r="102" spans="1:15" x14ac:dyDescent="0.3">
      <c r="A102" s="14">
        <v>2240.6999999999998</v>
      </c>
      <c r="B102" s="28" t="s">
        <v>41</v>
      </c>
      <c r="C102" s="29"/>
      <c r="D102" s="13">
        <v>334.85</v>
      </c>
    </row>
    <row r="103" spans="1:15" hidden="1" outlineLevel="1" x14ac:dyDescent="0.3">
      <c r="A103" s="14"/>
      <c r="B103" s="15"/>
      <c r="C103" s="16">
        <f>SUM(C104:C107)</f>
        <v>334.85</v>
      </c>
      <c r="D103" s="17"/>
      <c r="E103" s="18">
        <f>D102-C103</f>
        <v>0</v>
      </c>
    </row>
    <row r="104" spans="1:15" collapsed="1" x14ac:dyDescent="0.3">
      <c r="A104" s="11">
        <v>703</v>
      </c>
      <c r="B104" s="20" t="s">
        <v>42</v>
      </c>
      <c r="C104" s="17">
        <v>334.85</v>
      </c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x14ac:dyDescent="0.3">
      <c r="A108" s="14">
        <v>2240.8000000000002</v>
      </c>
      <c r="B108" s="28" t="s">
        <v>43</v>
      </c>
      <c r="C108" s="29"/>
      <c r="D108" s="13">
        <v>3923.55</v>
      </c>
    </row>
    <row r="109" spans="1:15" x14ac:dyDescent="0.3">
      <c r="A109" s="14">
        <v>2240.9</v>
      </c>
      <c r="B109" s="28" t="s">
        <v>44</v>
      </c>
      <c r="C109" s="29"/>
      <c r="D109" s="13">
        <v>1439.4</v>
      </c>
    </row>
    <row r="110" spans="1:15" hidden="1" x14ac:dyDescent="0.3">
      <c r="A110" s="14">
        <v>2241.1</v>
      </c>
      <c r="B110" s="28" t="s">
        <v>45</v>
      </c>
      <c r="C110" s="29"/>
      <c r="D110" s="13"/>
    </row>
    <row r="111" spans="1:15" hidden="1" x14ac:dyDescent="0.3">
      <c r="A111" s="14">
        <v>2241.1999999999998</v>
      </c>
      <c r="B111" s="28" t="s">
        <v>46</v>
      </c>
      <c r="C111" s="29"/>
      <c r="D111" s="13"/>
    </row>
    <row r="112" spans="1:15" ht="27.75" customHeight="1" x14ac:dyDescent="0.3">
      <c r="A112" s="14">
        <v>2241.3000000000002</v>
      </c>
      <c r="B112" s="28" t="s">
        <v>47</v>
      </c>
      <c r="C112" s="29"/>
      <c r="D112" s="13">
        <f>3035.29+278+215+215+139+215+139+215</f>
        <v>4451.29</v>
      </c>
    </row>
    <row r="113" spans="1:5" hidden="1" x14ac:dyDescent="0.3">
      <c r="A113" s="14">
        <v>2241.4</v>
      </c>
      <c r="B113" s="28" t="s">
        <v>48</v>
      </c>
      <c r="C113" s="29"/>
      <c r="D113" s="13"/>
    </row>
    <row r="114" spans="1:5" ht="25.5" hidden="1" customHeight="1" x14ac:dyDescent="0.3">
      <c r="A114" s="14">
        <v>2241.5</v>
      </c>
      <c r="B114" s="28" t="s">
        <v>49</v>
      </c>
      <c r="C114" s="29"/>
      <c r="D114" s="13"/>
    </row>
    <row r="115" spans="1:5" ht="38.25" hidden="1" customHeight="1" x14ac:dyDescent="0.3">
      <c r="A115" s="14">
        <v>2241.6</v>
      </c>
      <c r="B115" s="30" t="s">
        <v>50</v>
      </c>
      <c r="C115" s="29"/>
      <c r="D115" s="13"/>
    </row>
    <row r="116" spans="1:5" x14ac:dyDescent="0.3">
      <c r="A116" s="14">
        <v>2241.6999999999998</v>
      </c>
      <c r="B116" s="28" t="s">
        <v>51</v>
      </c>
      <c r="C116" s="29"/>
      <c r="D116" s="13">
        <v>1104.48</v>
      </c>
    </row>
    <row r="117" spans="1:5" x14ac:dyDescent="0.3">
      <c r="A117" s="14">
        <v>2241.9</v>
      </c>
      <c r="B117" s="28" t="s">
        <v>52</v>
      </c>
      <c r="C117" s="29"/>
      <c r="D117" s="13">
        <f>37865.84+8745.36</f>
        <v>46611.199999999997</v>
      </c>
    </row>
    <row r="118" spans="1:5" hidden="1" outlineLevel="1" x14ac:dyDescent="0.3">
      <c r="A118" s="14"/>
      <c r="B118" s="15"/>
      <c r="C118" s="16">
        <f>SUM(C119:C130)</f>
        <v>46611.199999999997</v>
      </c>
      <c r="D118" s="31"/>
      <c r="E118" s="18">
        <f>D117-C118</f>
        <v>0</v>
      </c>
    </row>
    <row r="119" spans="1:5" ht="37.5" collapsed="1" x14ac:dyDescent="0.3">
      <c r="A119" s="14">
        <v>902</v>
      </c>
      <c r="B119" s="32" t="s">
        <v>53</v>
      </c>
      <c r="C119" s="17">
        <f>200+100+100+100+100+100+100+200+100+100</f>
        <v>1200</v>
      </c>
      <c r="D119" s="17"/>
    </row>
    <row r="120" spans="1:5" x14ac:dyDescent="0.3">
      <c r="A120" s="14">
        <v>907</v>
      </c>
      <c r="B120" s="32" t="s">
        <v>54</v>
      </c>
      <c r="C120" s="17">
        <f>1006.33+544.06+1123.34+1291.42</f>
        <v>3965.1499999999996</v>
      </c>
      <c r="D120" s="17"/>
    </row>
    <row r="121" spans="1:5" ht="37.5" x14ac:dyDescent="0.3">
      <c r="A121" s="14">
        <v>908</v>
      </c>
      <c r="B121" s="32" t="s">
        <v>55</v>
      </c>
      <c r="C121" s="17">
        <f>409.2+432.65+432.65+432.65+432.65+432.65+432.65+432.65+432.65+432.65</f>
        <v>4303.05</v>
      </c>
      <c r="D121" s="17"/>
    </row>
    <row r="122" spans="1:5" x14ac:dyDescent="0.3">
      <c r="A122" s="14">
        <v>912</v>
      </c>
      <c r="B122" s="32" t="s">
        <v>56</v>
      </c>
      <c r="C122" s="17">
        <v>7821</v>
      </c>
      <c r="D122" s="17"/>
    </row>
    <row r="123" spans="1:5" x14ac:dyDescent="0.3">
      <c r="A123" s="14">
        <v>919</v>
      </c>
      <c r="B123" s="32" t="s">
        <v>57</v>
      </c>
      <c r="C123" s="17">
        <v>2636.36</v>
      </c>
      <c r="D123" s="17"/>
    </row>
    <row r="124" spans="1:5" x14ac:dyDescent="0.3">
      <c r="A124" s="14">
        <v>928</v>
      </c>
      <c r="B124" s="32" t="s">
        <v>58</v>
      </c>
      <c r="C124" s="17">
        <v>3000</v>
      </c>
      <c r="D124" s="17"/>
    </row>
    <row r="125" spans="1:5" x14ac:dyDescent="0.3">
      <c r="A125" s="14">
        <v>925</v>
      </c>
      <c r="B125" s="24" t="s">
        <v>59</v>
      </c>
      <c r="C125" s="17">
        <v>468</v>
      </c>
      <c r="D125" s="17"/>
    </row>
    <row r="126" spans="1:5" x14ac:dyDescent="0.3">
      <c r="A126" s="14">
        <v>927</v>
      </c>
      <c r="B126" s="24" t="s">
        <v>60</v>
      </c>
      <c r="C126" s="17">
        <v>19017.64</v>
      </c>
      <c r="D126" s="17"/>
    </row>
    <row r="127" spans="1:5" x14ac:dyDescent="0.3">
      <c r="A127" s="14">
        <v>909</v>
      </c>
      <c r="B127" s="24" t="s">
        <v>61</v>
      </c>
      <c r="C127" s="17">
        <f>1800</f>
        <v>1800</v>
      </c>
      <c r="D127" s="17"/>
    </row>
    <row r="128" spans="1:5" x14ac:dyDescent="0.3">
      <c r="A128" s="14">
        <v>918</v>
      </c>
      <c r="B128" s="24" t="s">
        <v>62</v>
      </c>
      <c r="C128" s="17">
        <v>2400</v>
      </c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outlineLevel="1" x14ac:dyDescent="0.3">
      <c r="B131" s="33"/>
      <c r="D131" s="3" t="b">
        <f>D77=D78</f>
        <v>1</v>
      </c>
    </row>
    <row r="132" spans="1:4" hidden="1" collapsed="1" x14ac:dyDescent="0.3">
      <c r="B132" s="33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1:C91"/>
    <mergeCell ref="B101:C101"/>
    <mergeCell ref="B102:C102"/>
    <mergeCell ref="B108:C108"/>
    <mergeCell ref="B109:C109"/>
    <mergeCell ref="B110:C110"/>
    <mergeCell ref="B56:C56"/>
    <mergeCell ref="B77:C77"/>
    <mergeCell ref="B79:C79"/>
    <mergeCell ref="B80:C80"/>
    <mergeCell ref="B81:C81"/>
    <mergeCell ref="B90:C90"/>
    <mergeCell ref="B20:C20"/>
    <mergeCell ref="B21:C21"/>
    <mergeCell ref="B34:C34"/>
    <mergeCell ref="B35:C35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2024-02-21T09:15:50Z</dcterms:created>
  <dcterms:modified xsi:type="dcterms:W3CDTF">2024-02-21T09:15:52Z</dcterms:modified>
</cp:coreProperties>
</file>