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O:\Кошторисні призначення і касові видатки\кош.приз. і кас. вид. на веб.сайт 2024р\2024 рік\на сайт\ЗОШ\"/>
    </mc:Choice>
  </mc:AlternateContent>
  <xr:revisionPtr revIDLastSave="0" documentId="13_ncr:1_{B2C3D240-EF3E-4288-905D-F14E37745AD8}" xr6:coauthVersionLast="36" xr6:coauthVersionMax="36" xr10:uidLastSave="{00000000-0000-0000-0000-000000000000}"/>
  <bookViews>
    <workbookView xWindow="0" yWindow="0" windowWidth="28800" windowHeight="12225" xr2:uid="{E481F38C-7F19-4EC8-BF37-424FA111F8F1}"/>
  </bookViews>
  <sheets>
    <sheet name="Ліцей6" sheetId="3" r:id="rId1"/>
    <sheet name="КЕКВ заг.ф. 2210 і 2240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0" i="2" l="1"/>
  <c r="D5" i="2"/>
  <c r="A2" i="2"/>
  <c r="BH27" i="3"/>
  <c r="BG27" i="3"/>
  <c r="BE27" i="3"/>
  <c r="BD27" i="3"/>
  <c r="BB27" i="3"/>
  <c r="BA27" i="3"/>
  <c r="AY27" i="3"/>
  <c r="AX27" i="3"/>
  <c r="AV27" i="3"/>
  <c r="AU27" i="3"/>
  <c r="AS27" i="3"/>
  <c r="AR27" i="3"/>
  <c r="AP27" i="3"/>
  <c r="AO27" i="3"/>
  <c r="AM27" i="3"/>
  <c r="AL27" i="3"/>
  <c r="AJ27" i="3"/>
  <c r="AI27" i="3"/>
  <c r="AG27" i="3"/>
  <c r="AF27" i="3"/>
  <c r="AD27" i="3"/>
  <c r="AC27" i="3"/>
  <c r="AA27" i="3"/>
  <c r="Z27" i="3"/>
  <c r="X27" i="3"/>
  <c r="W27" i="3"/>
  <c r="U27" i="3"/>
  <c r="T27" i="3"/>
  <c r="R27" i="3"/>
  <c r="Q27" i="3"/>
  <c r="O27" i="3"/>
  <c r="N27" i="3"/>
  <c r="L27" i="3"/>
  <c r="K27" i="3"/>
  <c r="BI26" i="3"/>
  <c r="BF26" i="3"/>
  <c r="BC26" i="3"/>
  <c r="AZ26" i="3"/>
  <c r="AW26" i="3"/>
  <c r="AT26" i="3"/>
  <c r="AQ26" i="3"/>
  <c r="AN26" i="3"/>
  <c r="AK26" i="3"/>
  <c r="AH26" i="3"/>
  <c r="AE26" i="3"/>
  <c r="AB26" i="3"/>
  <c r="Y26" i="3"/>
  <c r="V26" i="3"/>
  <c r="S26" i="3"/>
  <c r="P26" i="3"/>
  <c r="M26" i="3"/>
  <c r="I26" i="3"/>
  <c r="F26" i="3" s="1"/>
  <c r="H26" i="3"/>
  <c r="BI25" i="3"/>
  <c r="BF25" i="3"/>
  <c r="BC25" i="3"/>
  <c r="AZ25" i="3"/>
  <c r="AW25" i="3"/>
  <c r="AT25" i="3"/>
  <c r="AQ25" i="3"/>
  <c r="AN25" i="3"/>
  <c r="AK25" i="3"/>
  <c r="AH25" i="3"/>
  <c r="AE25" i="3"/>
  <c r="AB25" i="3"/>
  <c r="Y25" i="3"/>
  <c r="V25" i="3"/>
  <c r="S25" i="3"/>
  <c r="P25" i="3"/>
  <c r="M25" i="3"/>
  <c r="I25" i="3"/>
  <c r="H25" i="3"/>
  <c r="E25" i="3" s="1"/>
  <c r="F25" i="3"/>
  <c r="BI24" i="3"/>
  <c r="BF24" i="3"/>
  <c r="BC24" i="3"/>
  <c r="AZ24" i="3"/>
  <c r="AW24" i="3"/>
  <c r="AT24" i="3"/>
  <c r="AQ24" i="3"/>
  <c r="AN24" i="3"/>
  <c r="AK24" i="3"/>
  <c r="AH24" i="3"/>
  <c r="AE24" i="3"/>
  <c r="AB24" i="3"/>
  <c r="Y24" i="3"/>
  <c r="V24" i="3"/>
  <c r="S24" i="3"/>
  <c r="P24" i="3"/>
  <c r="M24" i="3"/>
  <c r="I24" i="3"/>
  <c r="H24" i="3"/>
  <c r="E24" i="3" s="1"/>
  <c r="BI23" i="3"/>
  <c r="BF23" i="3"/>
  <c r="BC23" i="3"/>
  <c r="AZ23" i="3"/>
  <c r="AW23" i="3"/>
  <c r="AT23" i="3"/>
  <c r="AQ23" i="3"/>
  <c r="AN23" i="3"/>
  <c r="AK23" i="3"/>
  <c r="AH23" i="3"/>
  <c r="AE23" i="3"/>
  <c r="AB23" i="3"/>
  <c r="Y23" i="3"/>
  <c r="V23" i="3"/>
  <c r="S23" i="3"/>
  <c r="P23" i="3"/>
  <c r="M23" i="3"/>
  <c r="I23" i="3"/>
  <c r="F23" i="3" s="1"/>
  <c r="H23" i="3"/>
  <c r="BI22" i="3"/>
  <c r="BF22" i="3"/>
  <c r="BC22" i="3"/>
  <c r="AZ22" i="3"/>
  <c r="AW22" i="3"/>
  <c r="AT22" i="3"/>
  <c r="AQ22" i="3"/>
  <c r="AN22" i="3"/>
  <c r="AK22" i="3"/>
  <c r="AH22" i="3"/>
  <c r="AE22" i="3"/>
  <c r="AB22" i="3"/>
  <c r="Y22" i="3"/>
  <c r="V22" i="3"/>
  <c r="S22" i="3"/>
  <c r="P22" i="3"/>
  <c r="M22" i="3"/>
  <c r="I22" i="3"/>
  <c r="F22" i="3" s="1"/>
  <c r="H22" i="3"/>
  <c r="E22" i="3" s="1"/>
  <c r="G22" i="3" s="1"/>
  <c r="BI21" i="3"/>
  <c r="BF21" i="3"/>
  <c r="BC21" i="3"/>
  <c r="AZ21" i="3"/>
  <c r="AW21" i="3"/>
  <c r="AT21" i="3"/>
  <c r="AQ21" i="3"/>
  <c r="AN21" i="3"/>
  <c r="AK21" i="3"/>
  <c r="AH21" i="3"/>
  <c r="AE21" i="3"/>
  <c r="AB21" i="3"/>
  <c r="Y21" i="3"/>
  <c r="V21" i="3"/>
  <c r="S21" i="3"/>
  <c r="P21" i="3"/>
  <c r="M21" i="3"/>
  <c r="I21" i="3"/>
  <c r="H21" i="3"/>
  <c r="E21" i="3" s="1"/>
  <c r="BI20" i="3"/>
  <c r="BF20" i="3"/>
  <c r="BC20" i="3"/>
  <c r="AZ20" i="3"/>
  <c r="AW20" i="3"/>
  <c r="AT20" i="3"/>
  <c r="AQ20" i="3"/>
  <c r="AN20" i="3"/>
  <c r="AK20" i="3"/>
  <c r="AH20" i="3"/>
  <c r="AE20" i="3"/>
  <c r="AB20" i="3"/>
  <c r="Y20" i="3"/>
  <c r="V20" i="3"/>
  <c r="S20" i="3"/>
  <c r="P20" i="3"/>
  <c r="M20" i="3"/>
  <c r="I20" i="3"/>
  <c r="H20" i="3"/>
  <c r="E20" i="3" s="1"/>
  <c r="BI19" i="3"/>
  <c r="BF19" i="3"/>
  <c r="BC19" i="3"/>
  <c r="AZ19" i="3"/>
  <c r="AW19" i="3"/>
  <c r="AT19" i="3"/>
  <c r="AQ19" i="3"/>
  <c r="AN19" i="3"/>
  <c r="AK19" i="3"/>
  <c r="AH19" i="3"/>
  <c r="AE19" i="3"/>
  <c r="AB19" i="3"/>
  <c r="Y19" i="3"/>
  <c r="V19" i="3"/>
  <c r="S19" i="3"/>
  <c r="P19" i="3"/>
  <c r="M19" i="3"/>
  <c r="I19" i="3"/>
  <c r="F19" i="3" s="1"/>
  <c r="H19" i="3"/>
  <c r="BI18" i="3"/>
  <c r="BF18" i="3"/>
  <c r="BC18" i="3"/>
  <c r="AZ18" i="3"/>
  <c r="AW18" i="3"/>
  <c r="AT18" i="3"/>
  <c r="AQ18" i="3"/>
  <c r="AN18" i="3"/>
  <c r="AK18" i="3"/>
  <c r="AH18" i="3"/>
  <c r="AE18" i="3"/>
  <c r="AB18" i="3"/>
  <c r="Y18" i="3"/>
  <c r="V18" i="3"/>
  <c r="S18" i="3"/>
  <c r="P18" i="3"/>
  <c r="M18" i="3"/>
  <c r="I18" i="3"/>
  <c r="F18" i="3" s="1"/>
  <c r="H18" i="3"/>
  <c r="E18" i="3"/>
  <c r="BI17" i="3"/>
  <c r="BF17" i="3"/>
  <c r="BC17" i="3"/>
  <c r="AZ17" i="3"/>
  <c r="AW17" i="3"/>
  <c r="AT17" i="3"/>
  <c r="AQ17" i="3"/>
  <c r="AN17" i="3"/>
  <c r="AK17" i="3"/>
  <c r="AH17" i="3"/>
  <c r="AE17" i="3"/>
  <c r="AB17" i="3"/>
  <c r="Y17" i="3"/>
  <c r="V17" i="3"/>
  <c r="S17" i="3"/>
  <c r="P17" i="3"/>
  <c r="M17" i="3"/>
  <c r="I17" i="3"/>
  <c r="F17" i="3" s="1"/>
  <c r="H17" i="3"/>
  <c r="E17" i="3" s="1"/>
  <c r="BI16" i="3"/>
  <c r="BF16" i="3"/>
  <c r="BC16" i="3"/>
  <c r="AZ16" i="3"/>
  <c r="AW16" i="3"/>
  <c r="AT16" i="3"/>
  <c r="AQ16" i="3"/>
  <c r="AN16" i="3"/>
  <c r="AK16" i="3"/>
  <c r="AH16" i="3"/>
  <c r="AE16" i="3"/>
  <c r="AB16" i="3"/>
  <c r="Y16" i="3"/>
  <c r="V16" i="3"/>
  <c r="S16" i="3"/>
  <c r="P16" i="3"/>
  <c r="M16" i="3"/>
  <c r="I16" i="3"/>
  <c r="H16" i="3"/>
  <c r="E16" i="3" s="1"/>
  <c r="BI15" i="3"/>
  <c r="BF15" i="3"/>
  <c r="BC15" i="3"/>
  <c r="AZ15" i="3"/>
  <c r="AW15" i="3"/>
  <c r="AT15" i="3"/>
  <c r="AQ15" i="3"/>
  <c r="AN15" i="3"/>
  <c r="AK15" i="3"/>
  <c r="AH15" i="3"/>
  <c r="AE15" i="3"/>
  <c r="AB15" i="3"/>
  <c r="Y15" i="3"/>
  <c r="V15" i="3"/>
  <c r="S15" i="3"/>
  <c r="P15" i="3"/>
  <c r="M15" i="3"/>
  <c r="I15" i="3"/>
  <c r="F15" i="3" s="1"/>
  <c r="H15" i="3"/>
  <c r="BI14" i="3"/>
  <c r="BF14" i="3"/>
  <c r="BC14" i="3"/>
  <c r="AZ14" i="3"/>
  <c r="AW14" i="3"/>
  <c r="AT14" i="3"/>
  <c r="AQ14" i="3"/>
  <c r="AN14" i="3"/>
  <c r="AK14" i="3"/>
  <c r="AH14" i="3"/>
  <c r="AE14" i="3"/>
  <c r="AB14" i="3"/>
  <c r="Y14" i="3"/>
  <c r="V14" i="3"/>
  <c r="S14" i="3"/>
  <c r="P14" i="3"/>
  <c r="M14" i="3"/>
  <c r="I14" i="3"/>
  <c r="F14" i="3" s="1"/>
  <c r="H14" i="3"/>
  <c r="E14" i="3" s="1"/>
  <c r="G14" i="3" s="1"/>
  <c r="BI13" i="3"/>
  <c r="BF13" i="3"/>
  <c r="BC13" i="3"/>
  <c r="AZ13" i="3"/>
  <c r="AW13" i="3"/>
  <c r="AT13" i="3"/>
  <c r="AQ13" i="3"/>
  <c r="AN13" i="3"/>
  <c r="AK13" i="3"/>
  <c r="AH13" i="3"/>
  <c r="AE13" i="3"/>
  <c r="AB13" i="3"/>
  <c r="Y13" i="3"/>
  <c r="V13" i="3"/>
  <c r="S13" i="3"/>
  <c r="P13" i="3"/>
  <c r="M13" i="3"/>
  <c r="I13" i="3"/>
  <c r="F13" i="3" s="1"/>
  <c r="H13" i="3"/>
  <c r="E13" i="3" s="1"/>
  <c r="BI12" i="3"/>
  <c r="BF12" i="3"/>
  <c r="BC12" i="3"/>
  <c r="AZ12" i="3"/>
  <c r="AW12" i="3"/>
  <c r="AT12" i="3"/>
  <c r="AQ12" i="3"/>
  <c r="AN12" i="3"/>
  <c r="AK12" i="3"/>
  <c r="AH12" i="3"/>
  <c r="AE12" i="3"/>
  <c r="AB12" i="3"/>
  <c r="Y12" i="3"/>
  <c r="V12" i="3"/>
  <c r="S12" i="3"/>
  <c r="P12" i="3"/>
  <c r="M12" i="3"/>
  <c r="I12" i="3"/>
  <c r="H12" i="3"/>
  <c r="E12" i="3" s="1"/>
  <c r="BI11" i="3"/>
  <c r="BF11" i="3"/>
  <c r="BC11" i="3"/>
  <c r="AZ11" i="3"/>
  <c r="AW11" i="3"/>
  <c r="AT11" i="3"/>
  <c r="AQ11" i="3"/>
  <c r="AN11" i="3"/>
  <c r="AK11" i="3"/>
  <c r="AH11" i="3"/>
  <c r="AE11" i="3"/>
  <c r="AB11" i="3"/>
  <c r="Y11" i="3"/>
  <c r="V11" i="3"/>
  <c r="S11" i="3"/>
  <c r="P11" i="3"/>
  <c r="M11" i="3"/>
  <c r="I11" i="3"/>
  <c r="F11" i="3" s="1"/>
  <c r="H11" i="3"/>
  <c r="BI10" i="3"/>
  <c r="BF10" i="3"/>
  <c r="BC10" i="3"/>
  <c r="AZ10" i="3"/>
  <c r="AW10" i="3"/>
  <c r="AT10" i="3"/>
  <c r="AQ10" i="3"/>
  <c r="AN10" i="3"/>
  <c r="AK10" i="3"/>
  <c r="AH10" i="3"/>
  <c r="AE10" i="3"/>
  <c r="AB10" i="3"/>
  <c r="Y10" i="3"/>
  <c r="V10" i="3"/>
  <c r="S10" i="3"/>
  <c r="P10" i="3"/>
  <c r="M10" i="3"/>
  <c r="I10" i="3"/>
  <c r="F10" i="3" s="1"/>
  <c r="H10" i="3"/>
  <c r="J10" i="3" s="1"/>
  <c r="BI9" i="3"/>
  <c r="BF9" i="3"/>
  <c r="BC9" i="3"/>
  <c r="AZ9" i="3"/>
  <c r="AW9" i="3"/>
  <c r="AT9" i="3"/>
  <c r="AQ9" i="3"/>
  <c r="AN9" i="3"/>
  <c r="AN27" i="3" s="1"/>
  <c r="AK9" i="3"/>
  <c r="AH9" i="3"/>
  <c r="AE9" i="3"/>
  <c r="AB9" i="3"/>
  <c r="Y9" i="3"/>
  <c r="V9" i="3"/>
  <c r="S9" i="3"/>
  <c r="P9" i="3"/>
  <c r="M9" i="3"/>
  <c r="I9" i="3"/>
  <c r="F9" i="3" s="1"/>
  <c r="H9" i="3"/>
  <c r="E9" i="3" s="1"/>
  <c r="C130" i="2"/>
  <c r="C126" i="2"/>
  <c r="C125" i="2"/>
  <c r="C124" i="2"/>
  <c r="C122" i="2"/>
  <c r="C121" i="2"/>
  <c r="E121" i="2" s="1"/>
  <c r="D119" i="2"/>
  <c r="D118" i="2"/>
  <c r="D115" i="2"/>
  <c r="C106" i="2"/>
  <c r="E106" i="2" s="1"/>
  <c r="C96" i="2"/>
  <c r="E96" i="2" s="1"/>
  <c r="C84" i="2"/>
  <c r="E84" i="2" s="1"/>
  <c r="D81" i="2"/>
  <c r="D79" i="2"/>
  <c r="D136" i="2" s="1"/>
  <c r="C59" i="2"/>
  <c r="E59" i="2" s="1"/>
  <c r="C53" i="2"/>
  <c r="E53" i="2" s="1"/>
  <c r="C47" i="2"/>
  <c r="E47" i="2" s="1"/>
  <c r="C38" i="2"/>
  <c r="E38" i="2" s="1"/>
  <c r="D36" i="2"/>
  <c r="C31" i="2"/>
  <c r="C25" i="2"/>
  <c r="C24" i="2"/>
  <c r="C23" i="2"/>
  <c r="C22" i="2" s="1"/>
  <c r="E22" i="2" s="1"/>
  <c r="C10" i="2"/>
  <c r="C9" i="2"/>
  <c r="C8" i="2" s="1"/>
  <c r="E8" i="2" s="1"/>
  <c r="D7" i="2"/>
  <c r="D6" i="2"/>
  <c r="D4" i="2"/>
  <c r="D75" i="2" s="1"/>
  <c r="E79" i="2" l="1"/>
  <c r="E5" i="2"/>
  <c r="J25" i="3"/>
  <c r="J17" i="3"/>
  <c r="G18" i="3"/>
  <c r="G13" i="3"/>
  <c r="J14" i="3"/>
  <c r="J26" i="3"/>
  <c r="J9" i="3"/>
  <c r="J21" i="3"/>
  <c r="J22" i="3"/>
  <c r="G25" i="3"/>
  <c r="E26" i="3"/>
  <c r="G26" i="3" s="1"/>
  <c r="J13" i="3"/>
  <c r="G17" i="3"/>
  <c r="F21" i="3"/>
  <c r="H27" i="3"/>
  <c r="E10" i="3"/>
  <c r="G10" i="3" s="1"/>
  <c r="P27" i="3"/>
  <c r="AB27" i="3"/>
  <c r="AZ27" i="3"/>
  <c r="J18" i="3"/>
  <c r="G21" i="3"/>
  <c r="J15" i="3"/>
  <c r="E15" i="3"/>
  <c r="G15" i="3" s="1"/>
  <c r="J23" i="3"/>
  <c r="E23" i="3"/>
  <c r="G23" i="3" s="1"/>
  <c r="I27" i="3"/>
  <c r="S27" i="3"/>
  <c r="AE27" i="3"/>
  <c r="AQ27" i="3"/>
  <c r="BC27" i="3"/>
  <c r="J16" i="3"/>
  <c r="F16" i="3"/>
  <c r="J24" i="3"/>
  <c r="F24" i="3"/>
  <c r="V27" i="3"/>
  <c r="AH27" i="3"/>
  <c r="AT27" i="3"/>
  <c r="BF27" i="3"/>
  <c r="J11" i="3"/>
  <c r="E11" i="3"/>
  <c r="G11" i="3" s="1"/>
  <c r="J19" i="3"/>
  <c r="E19" i="3"/>
  <c r="G19" i="3" s="1"/>
  <c r="G9" i="3"/>
  <c r="M27" i="3"/>
  <c r="Y27" i="3"/>
  <c r="AK27" i="3"/>
  <c r="AW27" i="3"/>
  <c r="BI27" i="3"/>
  <c r="J12" i="3"/>
  <c r="F12" i="3"/>
  <c r="G12" i="3" s="1"/>
  <c r="G16" i="3"/>
  <c r="J20" i="3"/>
  <c r="F20" i="3"/>
  <c r="G20" i="3" s="1"/>
  <c r="G24" i="3"/>
  <c r="E4" i="2"/>
  <c r="E80" i="2"/>
  <c r="E27" i="3" l="1"/>
  <c r="J27" i="3"/>
  <c r="F27" i="3"/>
  <c r="G27" i="3"/>
</calcChain>
</file>

<file path=xl/sharedStrings.xml><?xml version="1.0" encoding="utf-8"?>
<sst xmlns="http://schemas.openxmlformats.org/spreadsheetml/2006/main" count="184" uniqueCount="126">
  <si>
    <t>Касові видатки Нововолинський ліцей №6</t>
  </si>
  <si>
    <t>загальний фонд</t>
  </si>
  <si>
    <t>Предмети, матеріали, обладнання та інвентар, у тому числі м'який інвентар та обмундирування </t>
  </si>
  <si>
    <t xml:space="preserve">Канцтовари </t>
  </si>
  <si>
    <t>Друкована продукція:</t>
  </si>
  <si>
    <t>друк продукція  свідоцтва, атестати / 02,05.2024</t>
  </si>
  <si>
    <t>грамоти / 03.2024</t>
  </si>
  <si>
    <t>класні журнали (логопед) / 06.2024</t>
  </si>
  <si>
    <t xml:space="preserve">Підписка </t>
  </si>
  <si>
    <t>Медикаменти</t>
  </si>
  <si>
    <t>Господарчі товари</t>
  </si>
  <si>
    <t>вікна ПВХ 2 шт./ 03.2024</t>
  </si>
  <si>
    <t>госп.тов / 05,06.2024</t>
  </si>
  <si>
    <t>лак / 06,08.2024</t>
  </si>
  <si>
    <t>фарба, емаль / 06.2024</t>
  </si>
  <si>
    <t>емульсія / 06.2024</t>
  </si>
  <si>
    <t>буд.мат / 06.2024</t>
  </si>
  <si>
    <t>мастика / 08.2024</t>
  </si>
  <si>
    <t>сітка / 09.2024</t>
  </si>
  <si>
    <t>сантехніка / 09.2024</t>
  </si>
  <si>
    <t>двері металопластикові</t>
  </si>
  <si>
    <t>буд.мат. плитка</t>
  </si>
  <si>
    <t>Миючі засоби 05.2024</t>
  </si>
  <si>
    <t>Меблі</t>
  </si>
  <si>
    <t>Бензин</t>
  </si>
  <si>
    <t>бензин А-95 / 04.2024</t>
  </si>
  <si>
    <t>бензин А-95 / 06.2024</t>
  </si>
  <si>
    <t>Запчастини</t>
  </si>
  <si>
    <t>Ін.матеріали</t>
  </si>
  <si>
    <t>інвентар / 06.2024</t>
  </si>
  <si>
    <t>ел. лічильник</t>
  </si>
  <si>
    <t>спортінвентар (мячі) /12.2024</t>
  </si>
  <si>
    <t>носії особових ключів токіни</t>
  </si>
  <si>
    <t>набір плакатів, стендів та приладдя НУШ МБ</t>
  </si>
  <si>
    <t>набір плакатів, стендів та приладдя НУШ СБ</t>
  </si>
  <si>
    <t>компютерна техніка</t>
  </si>
  <si>
    <t>-</t>
  </si>
  <si>
    <t>Оплата послуг (крім комунальних) </t>
  </si>
  <si>
    <t>Медогляд</t>
  </si>
  <si>
    <t>Страхування</t>
  </si>
  <si>
    <t>Транспортні послуги</t>
  </si>
  <si>
    <t>доставка підручн / 01.2024</t>
  </si>
  <si>
    <t>доставка підручн / 02.2024</t>
  </si>
  <si>
    <t>доставка підручн / 04.2024</t>
  </si>
  <si>
    <t>доставка підручн / 06.2024</t>
  </si>
  <si>
    <t>доставка підручн / 07.2024</t>
  </si>
  <si>
    <t>доставка підручн / 09.2024</t>
  </si>
  <si>
    <t>доставка підручн /10.2024</t>
  </si>
  <si>
    <t>доставка підручн /11.2024</t>
  </si>
  <si>
    <t>Оренда приміщень</t>
  </si>
  <si>
    <t>Поточний ремонт</t>
  </si>
  <si>
    <t>пот.рем. По звміні віконних блоків / 09.2024</t>
  </si>
  <si>
    <t>поточний ремонт віконних блоків /10.2024</t>
  </si>
  <si>
    <t>Поточний ремонт покрівлі</t>
  </si>
  <si>
    <t xml:space="preserve">Повірка засобів обліку </t>
  </si>
  <si>
    <t>теплолічильника / 07.2024</t>
  </si>
  <si>
    <t>Перезарядка вогнегасників</t>
  </si>
  <si>
    <t>Замір опору ДПРЧ-5 УДСНС України у Вол.обл.</t>
  </si>
  <si>
    <t>Кадастр</t>
  </si>
  <si>
    <t>Послуги банку</t>
  </si>
  <si>
    <t>Послуги зв'язку /02,03,04,05,06,07,08,09.2024</t>
  </si>
  <si>
    <t>Вивіз сміття ВУКГ</t>
  </si>
  <si>
    <t xml:space="preserve">Санстанція </t>
  </si>
  <si>
    <t>Внутрішньо-будинкове обслуговування
КП Нововолинськтеплокомуненерго</t>
  </si>
  <si>
    <t>Прочистка труб каналізації Нововолинськводоканал</t>
  </si>
  <si>
    <t>Інші послуги</t>
  </si>
  <si>
    <t>обсл. системи оповіщення / 01,02,03,04,05,07,07,08,09.2024</t>
  </si>
  <si>
    <t>Ін. доступ до програмного забезпеч. "AR-Book" /02.2024</t>
  </si>
  <si>
    <t>моніторинг. та захист від шкідників / 02,03,04,05,06,07,08,09.2024</t>
  </si>
  <si>
    <t>тех. підтримка веб.рес. / 03,05.2024</t>
  </si>
  <si>
    <t>дослідж. змивів та проб питн. води / 03,05,08.2024</t>
  </si>
  <si>
    <t>КУРС: Школа (програмне забезпеч.) / 04.2024</t>
  </si>
  <si>
    <t>налаштування локальної мережi в укриттi / 04.2024</t>
  </si>
  <si>
    <t>навчання з підготовки  населення до національного спротиву / 07.2024</t>
  </si>
  <si>
    <t>промивка системи опалення / 08.2024</t>
  </si>
  <si>
    <t>тех.діагн. вогнегас. / 09.2024</t>
  </si>
  <si>
    <t>тех. підтримка веб.рес.Медок</t>
  </si>
  <si>
    <t>регенерація катриджа</t>
  </si>
  <si>
    <t>послуги автопідйомника / 10.2024</t>
  </si>
  <si>
    <t>заміна ел.ліч. 3 фазного / 10.2024</t>
  </si>
  <si>
    <t xml:space="preserve">Кошторисні призначення та касові видатки 
Управління освіти Нововолинської міської ради Волинської обл., ЗЗСО </t>
  </si>
  <si>
    <t>за 12 місяців 2024 р.</t>
  </si>
  <si>
    <t>на 01.01.2025 (08.01.25)</t>
  </si>
  <si>
    <t>Установа</t>
  </si>
  <si>
    <t>Код</t>
  </si>
  <si>
    <t>Показники </t>
  </si>
  <si>
    <t>Разом</t>
  </si>
  <si>
    <t>Загальний фонд/00</t>
  </si>
  <si>
    <t xml:space="preserve">Загальний фонд/00 
Місцевий бюджет 0611021 </t>
  </si>
  <si>
    <t>Загальний фонд/00 
Освітня субвенція 0611031</t>
  </si>
  <si>
    <t>Загальний фонд/00 
Субвенція харч. 1-4 кл 0611403</t>
  </si>
  <si>
    <t>Загальний фонд/00 
Нова Українська Школа МБ 0611181</t>
  </si>
  <si>
    <t>Загальний фонд/00 
Нова Українська Школа СБ 0611182</t>
  </si>
  <si>
    <t>Загальний фонд/00 
Особливі освітні потреби 0611200</t>
  </si>
  <si>
    <t>Загальний фонд/00 
Особливі освітні потреби ЗАЛИШОК 0611210</t>
  </si>
  <si>
    <t>Загальний фонд/00 
Захист України 0611291</t>
  </si>
  <si>
    <t>Спец.фонд/02
0611021
(Батьківська плата і оренда)</t>
  </si>
  <si>
    <t>Спец.фонд/03
0611021
 (благодійні внески)</t>
  </si>
  <si>
    <t>Спец.фонд/07
00611021
Бюджет розвитку</t>
  </si>
  <si>
    <t>Спец.фонд/01 
Бюджет розвитку 0611181
Нова Українська Школа МБ + Пілотний проект</t>
  </si>
  <si>
    <t>Спец.фонд/01 
Бюджет розвитку 0611182
Нова Українська Школа СБ + Пілоний проект</t>
  </si>
  <si>
    <t>Спец.фонд/01 
Бюджет розвитку 0611291
МУЛЬТИМЕДІЯ</t>
  </si>
  <si>
    <t>Спец.фонд/01 
Бюджет розвитку 0611292
МУЛЬТИМЕДІЯ</t>
  </si>
  <si>
    <t>Спец.фонд/01 
Бюджет розвитку 0617321
Будівництво освітніх установ та закладів</t>
  </si>
  <si>
    <t>Спец.фонд/01 
Бюджет розвитку 0617363
соціально-економічний розвиток</t>
  </si>
  <si>
    <t>План 
на рік з урахув. змін</t>
  </si>
  <si>
    <t>Видатки</t>
  </si>
  <si>
    <t>Залишок</t>
  </si>
  <si>
    <t>Заробітна плата </t>
  </si>
  <si>
    <t>Нарахування на заробітну плату </t>
  </si>
  <si>
    <t>Медикаменти та перев'язувальні матеріали</t>
  </si>
  <si>
    <t>Продукти харчування </t>
  </si>
  <si>
    <t>Видатки на відрядження </t>
  </si>
  <si>
    <t>Оплата теплопостачання </t>
  </si>
  <si>
    <t>Оплата водопостачання і водовідведення </t>
  </si>
  <si>
    <t>Оплата електроенергії </t>
  </si>
  <si>
    <t>Оплата природного газу </t>
  </si>
  <si>
    <t>Оплата інших енергоносіїв</t>
  </si>
  <si>
    <t>Окремі заходи по реалізації державних (регіональних) програм, не віднесені до заходів розвитку </t>
  </si>
  <si>
    <t>Інші поточні трансферти населенню </t>
  </si>
  <si>
    <t>Інші поточні видатки</t>
  </si>
  <si>
    <t>Придбання обладнання і предметів довгострокового користування </t>
  </si>
  <si>
    <t>Капітальний ремонт інших об'єктів </t>
  </si>
  <si>
    <t>Реконструкція та реставрація інших об'єктів</t>
  </si>
  <si>
    <t>Всього</t>
  </si>
  <si>
    <t>Новово-линський ліцей №6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</si>
</sst>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_ ;\-#,##0.00;&quot;-&quot;"/>
    <numFmt numFmtId="165" formatCode="#,##0.00_ ;\-#,##0.00\ "/>
    <numFmt numFmtId="166" formatCode="_-* #,##0.00_₴_-;\-* #,##0.00_₴_-;_-* &quot;-&quot;??_₴_-;_-@_-"/>
  </numFmts>
  <fonts count="17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4"/>
      <color theme="0"/>
      <name val="Times New Roman"/>
      <family val="1"/>
      <charset val="204"/>
    </font>
    <font>
      <sz val="13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2"/>
      <color indexed="56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41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44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/>
    <xf numFmtId="4" fontId="3" fillId="0" borderId="0" xfId="1" applyNumberFormat="1" applyFont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4" fontId="4" fillId="0" borderId="1" xfId="1" applyNumberFormat="1" applyFont="1" applyFill="1" applyBorder="1" applyAlignment="1">
      <alignment horizontal="center" vertical="center" wrapText="1"/>
    </xf>
    <xf numFmtId="4" fontId="3" fillId="0" borderId="0" xfId="1" applyNumberFormat="1" applyFont="1" applyAlignment="1">
      <alignment horizontal="center"/>
    </xf>
    <xf numFmtId="0" fontId="3" fillId="0" borderId="0" xfId="1" applyFont="1" applyAlignment="1">
      <alignment horizontal="center"/>
    </xf>
    <xf numFmtId="0" fontId="3" fillId="2" borderId="1" xfId="1" applyFont="1" applyFill="1" applyBorder="1" applyAlignment="1">
      <alignment horizontal="center"/>
    </xf>
    <xf numFmtId="4" fontId="3" fillId="2" borderId="1" xfId="1" applyNumberFormat="1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/>
    </xf>
    <xf numFmtId="0" fontId="2" fillId="0" borderId="1" xfId="1" applyFont="1" applyBorder="1" applyAlignment="1">
      <alignment horizontal="left"/>
    </xf>
    <xf numFmtId="4" fontId="2" fillId="0" borderId="1" xfId="1" applyNumberFormat="1" applyFont="1" applyBorder="1" applyAlignment="1">
      <alignment horizontal="center" vertical="center"/>
    </xf>
    <xf numFmtId="0" fontId="3" fillId="0" borderId="1" xfId="1" applyFont="1" applyBorder="1"/>
    <xf numFmtId="0" fontId="3" fillId="3" borderId="1" xfId="1" applyFont="1" applyFill="1" applyBorder="1"/>
    <xf numFmtId="4" fontId="3" fillId="3" borderId="1" xfId="1" applyNumberFormat="1" applyFont="1" applyFill="1" applyBorder="1" applyAlignment="1">
      <alignment horizontal="center" vertical="center"/>
    </xf>
    <xf numFmtId="4" fontId="3" fillId="0" borderId="1" xfId="1" applyNumberFormat="1" applyFont="1" applyBorder="1" applyAlignment="1">
      <alignment horizontal="center" vertical="center"/>
    </xf>
    <xf numFmtId="4" fontId="5" fillId="0" borderId="0" xfId="1" applyNumberFormat="1" applyFont="1"/>
    <xf numFmtId="0" fontId="6" fillId="0" borderId="1" xfId="1" applyFont="1" applyBorder="1" applyAlignment="1">
      <alignment horizontal="right"/>
    </xf>
    <xf numFmtId="0" fontId="3" fillId="0" borderId="1" xfId="1" applyFont="1" applyBorder="1" applyAlignment="1">
      <alignment horizontal="right"/>
    </xf>
    <xf numFmtId="0" fontId="3" fillId="0" borderId="1" xfId="1" applyFont="1" applyBorder="1" applyAlignment="1">
      <alignment horizontal="left"/>
    </xf>
    <xf numFmtId="2" fontId="3" fillId="0" borderId="1" xfId="1" applyNumberFormat="1" applyFont="1" applyBorder="1" applyAlignment="1">
      <alignment horizontal="center" vertical="center"/>
    </xf>
    <xf numFmtId="0" fontId="7" fillId="0" borderId="1" xfId="1" applyFont="1" applyBorder="1" applyAlignment="1">
      <alignment horizontal="right"/>
    </xf>
    <xf numFmtId="0" fontId="3" fillId="0" borderId="1" xfId="1" applyFont="1" applyBorder="1" applyAlignment="1">
      <alignment horizontal="right" wrapText="1"/>
    </xf>
    <xf numFmtId="0" fontId="3" fillId="0" borderId="0" xfId="1" applyFont="1" applyAlignment="1">
      <alignment horizontal="left"/>
    </xf>
    <xf numFmtId="4" fontId="8" fillId="0" borderId="0" xfId="1" applyNumberFormat="1" applyFont="1" applyAlignment="1">
      <alignment horizontal="center" vertical="center"/>
    </xf>
    <xf numFmtId="0" fontId="3" fillId="2" borderId="1" xfId="1" applyFont="1" applyFill="1" applyBorder="1"/>
    <xf numFmtId="0" fontId="2" fillId="0" borderId="2" xfId="1" applyFont="1" applyBorder="1" applyAlignment="1">
      <alignment horizontal="left"/>
    </xf>
    <xf numFmtId="0" fontId="2" fillId="0" borderId="3" xfId="1" applyFont="1" applyBorder="1" applyAlignment="1">
      <alignment horizontal="left"/>
    </xf>
    <xf numFmtId="0" fontId="2" fillId="0" borderId="2" xfId="1" applyFont="1" applyBorder="1" applyAlignment="1">
      <alignment horizontal="left" wrapText="1"/>
    </xf>
    <xf numFmtId="4" fontId="5" fillId="0" borderId="1" xfId="1" applyNumberFormat="1" applyFont="1" applyBorder="1" applyAlignment="1">
      <alignment horizontal="center" vertical="center"/>
    </xf>
    <xf numFmtId="0" fontId="9" fillId="0" borderId="1" xfId="1" applyFont="1" applyBorder="1" applyAlignment="1">
      <alignment horizontal="right" vertical="center" wrapText="1"/>
    </xf>
    <xf numFmtId="0" fontId="3" fillId="0" borderId="1" xfId="1" applyFont="1" applyBorder="1" applyAlignment="1">
      <alignment horizontal="right" vertical="center" wrapText="1"/>
    </xf>
    <xf numFmtId="0" fontId="3" fillId="0" borderId="0" xfId="1" applyFont="1" applyAlignment="1">
      <alignment horizontal="right" wrapText="1"/>
    </xf>
    <xf numFmtId="0" fontId="10" fillId="0" borderId="0" xfId="1" applyFont="1" applyBorder="1" applyProtection="1">
      <protection locked="0"/>
    </xf>
    <xf numFmtId="0" fontId="11" fillId="0" borderId="0" xfId="1" applyFont="1" applyBorder="1" applyAlignment="1"/>
    <xf numFmtId="0" fontId="12" fillId="0" borderId="0" xfId="1" applyFont="1" applyBorder="1" applyAlignment="1"/>
    <xf numFmtId="0" fontId="3" fillId="0" borderId="0" xfId="1" applyFont="1" applyBorder="1" applyAlignment="1">
      <alignment horizontal="center"/>
    </xf>
    <xf numFmtId="0" fontId="10" fillId="0" borderId="0" xfId="1" applyFont="1" applyBorder="1"/>
    <xf numFmtId="0" fontId="13" fillId="0" borderId="0" xfId="1" applyFont="1" applyBorder="1" applyAlignment="1" applyProtection="1">
      <alignment horizontal="center" wrapText="1"/>
      <protection locked="0"/>
    </xf>
    <xf numFmtId="0" fontId="13" fillId="0" borderId="0" xfId="1" applyFont="1" applyBorder="1" applyAlignment="1" applyProtection="1">
      <alignment horizontal="center"/>
      <protection locked="0"/>
    </xf>
    <xf numFmtId="0" fontId="13" fillId="0" borderId="0" xfId="1" applyFont="1" applyBorder="1" applyAlignment="1" applyProtection="1">
      <alignment horizontal="center"/>
      <protection locked="0"/>
    </xf>
    <xf numFmtId="0" fontId="10" fillId="0" borderId="0" xfId="1" applyFont="1" applyBorder="1" applyAlignment="1" applyProtection="1">
      <alignment horizontal="center"/>
      <protection locked="0"/>
    </xf>
    <xf numFmtId="14" fontId="10" fillId="0" borderId="0" xfId="1" applyNumberFormat="1" applyFont="1" applyBorder="1" applyProtection="1">
      <protection locked="0"/>
    </xf>
    <xf numFmtId="0" fontId="10" fillId="0" borderId="4" xfId="1" applyFont="1" applyBorder="1" applyAlignment="1" applyProtection="1">
      <alignment horizontal="center" vertical="center"/>
      <protection locked="0"/>
    </xf>
    <xf numFmtId="0" fontId="14" fillId="0" borderId="4" xfId="1" applyFont="1" applyBorder="1" applyAlignment="1" applyProtection="1">
      <alignment horizontal="center" vertical="center" wrapText="1"/>
      <protection locked="0"/>
    </xf>
    <xf numFmtId="0" fontId="10" fillId="0" borderId="5" xfId="1" applyFont="1" applyBorder="1" applyAlignment="1" applyProtection="1">
      <alignment horizontal="center" vertical="center" wrapText="1"/>
      <protection locked="0"/>
    </xf>
    <xf numFmtId="0" fontId="10" fillId="0" borderId="6" xfId="1" applyFont="1" applyBorder="1" applyAlignment="1" applyProtection="1">
      <alignment horizontal="center" vertical="center" wrapText="1"/>
      <protection locked="0"/>
    </xf>
    <xf numFmtId="0" fontId="10" fillId="4" borderId="7" xfId="1" applyFont="1" applyFill="1" applyBorder="1" applyAlignment="1" applyProtection="1">
      <alignment horizontal="center" vertical="center"/>
      <protection locked="0"/>
    </xf>
    <xf numFmtId="0" fontId="10" fillId="4" borderId="8" xfId="1" applyFont="1" applyFill="1" applyBorder="1" applyAlignment="1" applyProtection="1">
      <alignment horizontal="center" vertical="center"/>
      <protection locked="0"/>
    </xf>
    <xf numFmtId="0" fontId="10" fillId="4" borderId="9" xfId="1" applyFont="1" applyFill="1" applyBorder="1" applyAlignment="1" applyProtection="1">
      <alignment horizontal="center" vertical="center"/>
      <protection locked="0"/>
    </xf>
    <xf numFmtId="0" fontId="10" fillId="0" borderId="7" xfId="1" applyFont="1" applyBorder="1" applyAlignment="1" applyProtection="1">
      <alignment horizontal="center" vertical="center" wrapText="1"/>
      <protection locked="0"/>
    </xf>
    <xf numFmtId="0" fontId="10" fillId="0" borderId="8" xfId="1" applyFont="1" applyBorder="1" applyAlignment="1" applyProtection="1">
      <alignment horizontal="center" vertical="center" wrapText="1"/>
      <protection locked="0"/>
    </xf>
    <xf numFmtId="0" fontId="10" fillId="0" borderId="9" xfId="1" applyFont="1" applyBorder="1" applyAlignment="1" applyProtection="1">
      <alignment horizontal="center" vertical="center" wrapText="1"/>
      <protection locked="0"/>
    </xf>
    <xf numFmtId="0" fontId="10" fillId="0" borderId="7" xfId="1" applyFont="1" applyBorder="1" applyAlignment="1">
      <alignment horizontal="center" vertical="center" wrapText="1"/>
    </xf>
    <xf numFmtId="0" fontId="10" fillId="0" borderId="8" xfId="1" applyFont="1" applyBorder="1" applyAlignment="1">
      <alignment horizontal="center" vertical="center" wrapText="1"/>
    </xf>
    <xf numFmtId="0" fontId="10" fillId="0" borderId="9" xfId="1" applyFont="1" applyBorder="1" applyAlignment="1">
      <alignment horizontal="center" vertical="center"/>
    </xf>
    <xf numFmtId="0" fontId="10" fillId="0" borderId="10" xfId="1" applyFont="1" applyBorder="1" applyAlignment="1" applyProtection="1">
      <alignment horizontal="center" vertical="center"/>
      <protection locked="0"/>
    </xf>
    <xf numFmtId="0" fontId="14" fillId="0" borderId="10" xfId="1" applyFont="1" applyBorder="1" applyAlignment="1" applyProtection="1">
      <alignment horizontal="center" vertical="center" wrapText="1"/>
      <protection locked="0"/>
    </xf>
    <xf numFmtId="0" fontId="10" fillId="0" borderId="11" xfId="1" applyFont="1" applyBorder="1" applyAlignment="1" applyProtection="1">
      <alignment horizontal="center" vertical="center" wrapText="1"/>
      <protection locked="0"/>
    </xf>
    <xf numFmtId="0" fontId="10" fillId="0" borderId="12" xfId="1" applyFont="1" applyBorder="1" applyAlignment="1" applyProtection="1">
      <alignment horizontal="center" vertical="center" wrapText="1"/>
      <protection locked="0"/>
    </xf>
    <xf numFmtId="0" fontId="10" fillId="4" borderId="13" xfId="1" applyFont="1" applyFill="1" applyBorder="1" applyAlignment="1">
      <alignment horizontal="center" vertical="center" wrapText="1"/>
    </xf>
    <xf numFmtId="0" fontId="10" fillId="4" borderId="0" xfId="1" applyFont="1" applyFill="1" applyBorder="1" applyAlignment="1" applyProtection="1">
      <alignment horizontal="center" vertical="center" wrapText="1"/>
      <protection locked="0"/>
    </xf>
    <xf numFmtId="0" fontId="10" fillId="4" borderId="4" xfId="1" applyFont="1" applyFill="1" applyBorder="1" applyAlignment="1" applyProtection="1">
      <alignment horizontal="center" vertical="center" wrapText="1"/>
      <protection locked="0"/>
    </xf>
    <xf numFmtId="0" fontId="10" fillId="0" borderId="13" xfId="1" applyFont="1" applyBorder="1" applyAlignment="1">
      <alignment horizontal="center" vertical="center" wrapText="1"/>
    </xf>
    <xf numFmtId="0" fontId="10" fillId="0" borderId="0" xfId="1" applyFont="1" applyBorder="1" applyAlignment="1" applyProtection="1">
      <alignment horizontal="center" vertical="center" wrapText="1"/>
      <protection locked="0"/>
    </xf>
    <xf numFmtId="0" fontId="10" fillId="0" borderId="4" xfId="1" applyFont="1" applyBorder="1" applyAlignment="1" applyProtection="1">
      <alignment horizontal="center" vertical="center" wrapText="1"/>
      <protection locked="0"/>
    </xf>
    <xf numFmtId="1" fontId="10" fillId="0" borderId="7" xfId="1" applyNumberFormat="1" applyFont="1" applyBorder="1" applyAlignment="1" applyProtection="1">
      <alignment horizontal="center" vertical="center" wrapText="1"/>
      <protection locked="0"/>
    </xf>
    <xf numFmtId="1" fontId="11" fillId="0" borderId="14" xfId="1" applyNumberFormat="1" applyFont="1" applyBorder="1" applyAlignment="1">
      <alignment horizontal="center" vertical="center" wrapText="1"/>
    </xf>
    <xf numFmtId="1" fontId="12" fillId="0" borderId="7" xfId="1" applyNumberFormat="1" applyFont="1" applyBorder="1" applyAlignment="1">
      <alignment horizontal="center" vertical="top" wrapText="1"/>
    </xf>
    <xf numFmtId="1" fontId="12" fillId="0" borderId="9" xfId="1" applyNumberFormat="1" applyFont="1" applyBorder="1" applyAlignment="1">
      <alignment horizontal="center" vertical="top" wrapText="1"/>
    </xf>
    <xf numFmtId="1" fontId="12" fillId="4" borderId="13" xfId="1" applyNumberFormat="1" applyFont="1" applyFill="1" applyBorder="1" applyAlignment="1">
      <alignment horizontal="center" vertical="top" wrapText="1"/>
    </xf>
    <xf numFmtId="1" fontId="12" fillId="4" borderId="6" xfId="1" applyNumberFormat="1" applyFont="1" applyFill="1" applyBorder="1" applyAlignment="1">
      <alignment horizontal="center" vertical="center" wrapText="1"/>
    </xf>
    <xf numFmtId="1" fontId="12" fillId="4" borderId="9" xfId="1" applyNumberFormat="1" applyFont="1" applyFill="1" applyBorder="1" applyAlignment="1">
      <alignment horizontal="center" vertical="center" wrapText="1"/>
    </xf>
    <xf numFmtId="1" fontId="12" fillId="4" borderId="13" xfId="1" applyNumberFormat="1" applyFont="1" applyFill="1" applyBorder="1" applyAlignment="1">
      <alignment horizontal="center" vertical="center" wrapText="1"/>
    </xf>
    <xf numFmtId="1" fontId="12" fillId="4" borderId="14" xfId="1" applyNumberFormat="1" applyFont="1" applyFill="1" applyBorder="1" applyAlignment="1">
      <alignment horizontal="center" vertical="center" wrapText="1"/>
    </xf>
    <xf numFmtId="1" fontId="12" fillId="0" borderId="15" xfId="1" applyNumberFormat="1" applyFont="1" applyBorder="1" applyAlignment="1">
      <alignment horizontal="center" vertical="center" wrapText="1"/>
    </xf>
    <xf numFmtId="1" fontId="12" fillId="0" borderId="9" xfId="1" applyNumberFormat="1" applyFont="1" applyBorder="1" applyAlignment="1">
      <alignment horizontal="center" vertical="center" wrapText="1"/>
    </xf>
    <xf numFmtId="1" fontId="12" fillId="0" borderId="8" xfId="1" applyNumberFormat="1" applyFont="1" applyBorder="1" applyAlignment="1">
      <alignment horizontal="center" vertical="center" wrapText="1"/>
    </xf>
    <xf numFmtId="1" fontId="12" fillId="0" borderId="16" xfId="1" applyNumberFormat="1" applyFont="1" applyBorder="1" applyAlignment="1">
      <alignment horizontal="center" vertical="center" wrapText="1"/>
    </xf>
    <xf numFmtId="1" fontId="15" fillId="0" borderId="0" xfId="1" applyNumberFormat="1" applyFont="1"/>
    <xf numFmtId="0" fontId="10" fillId="0" borderId="4" xfId="1" applyFont="1" applyBorder="1" applyAlignment="1" applyProtection="1">
      <alignment horizontal="center" vertical="center" wrapText="1"/>
      <protection locked="0"/>
    </xf>
    <xf numFmtId="0" fontId="6" fillId="0" borderId="17" xfId="1" applyFont="1" applyBorder="1" applyAlignment="1">
      <alignment horizontal="left" vertical="top" wrapText="1" indent="1"/>
    </xf>
    <xf numFmtId="164" fontId="6" fillId="4" borderId="18" xfId="1" applyNumberFormat="1" applyFont="1" applyFill="1" applyBorder="1" applyAlignment="1">
      <alignment horizontal="center" vertical="center" wrapText="1"/>
    </xf>
    <xf numFmtId="164" fontId="6" fillId="4" borderId="19" xfId="1" applyNumberFormat="1" applyFont="1" applyFill="1" applyBorder="1" applyAlignment="1">
      <alignment horizontal="center" vertical="center" wrapText="1"/>
    </xf>
    <xf numFmtId="165" fontId="6" fillId="4" borderId="20" xfId="1" applyNumberFormat="1" applyFont="1" applyFill="1" applyBorder="1" applyAlignment="1" applyProtection="1">
      <alignment horizontal="center" vertical="center" wrapText="1"/>
    </xf>
    <xf numFmtId="164" fontId="6" fillId="4" borderId="18" xfId="1" applyNumberFormat="1" applyFont="1" applyFill="1" applyBorder="1" applyAlignment="1" applyProtection="1">
      <alignment horizontal="center" vertical="center" wrapText="1"/>
    </xf>
    <xf numFmtId="164" fontId="6" fillId="4" borderId="19" xfId="1" applyNumberFormat="1" applyFont="1" applyFill="1" applyBorder="1" applyAlignment="1" applyProtection="1">
      <alignment horizontal="center" vertical="center" wrapText="1"/>
    </xf>
    <xf numFmtId="165" fontId="6" fillId="4" borderId="21" xfId="1" applyNumberFormat="1" applyFont="1" applyFill="1" applyBorder="1" applyAlignment="1" applyProtection="1">
      <alignment horizontal="center" vertical="center" wrapText="1"/>
    </xf>
    <xf numFmtId="164" fontId="6" fillId="0" borderId="18" xfId="1" applyNumberFormat="1" applyFont="1" applyFill="1" applyBorder="1" applyAlignment="1" applyProtection="1">
      <alignment horizontal="center" vertical="center" wrapText="1"/>
      <protection locked="0"/>
    </xf>
    <xf numFmtId="164" fontId="6" fillId="0" borderId="22" xfId="1" applyNumberFormat="1" applyFont="1" applyFill="1" applyBorder="1" applyAlignment="1" applyProtection="1">
      <alignment horizontal="center" vertical="center" wrapText="1"/>
      <protection locked="0"/>
    </xf>
    <xf numFmtId="165" fontId="6" fillId="0" borderId="23" xfId="1" applyNumberFormat="1" applyFont="1" applyFill="1" applyBorder="1" applyAlignment="1" applyProtection="1">
      <alignment horizontal="center" vertical="center" wrapText="1"/>
    </xf>
    <xf numFmtId="166" fontId="6" fillId="0" borderId="18" xfId="1" applyNumberFormat="1" applyFont="1" applyFill="1" applyBorder="1" applyAlignment="1" applyProtection="1">
      <alignment horizontal="center" vertical="center" wrapText="1"/>
      <protection locked="0"/>
    </xf>
    <xf numFmtId="166" fontId="6" fillId="0" borderId="22" xfId="1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1" applyFont="1"/>
    <xf numFmtId="0" fontId="10" fillId="0" borderId="24" xfId="1" applyFont="1" applyBorder="1" applyAlignment="1" applyProtection="1">
      <alignment horizontal="center" vertical="center" wrapText="1"/>
      <protection locked="0"/>
    </xf>
    <xf numFmtId="0" fontId="6" fillId="0" borderId="25" xfId="1" applyFont="1" applyBorder="1" applyAlignment="1">
      <alignment horizontal="left" vertical="center" wrapText="1" indent="1"/>
    </xf>
    <xf numFmtId="0" fontId="6" fillId="0" borderId="26" xfId="1" applyFont="1" applyBorder="1" applyAlignment="1">
      <alignment horizontal="left" vertical="top" wrapText="1" indent="1"/>
    </xf>
    <xf numFmtId="164" fontId="6" fillId="4" borderId="27" xfId="1" applyNumberFormat="1" applyFont="1" applyFill="1" applyBorder="1" applyAlignment="1">
      <alignment horizontal="center" vertical="center" wrapText="1"/>
    </xf>
    <xf numFmtId="164" fontId="6" fillId="4" borderId="28" xfId="1" applyNumberFormat="1" applyFont="1" applyFill="1" applyBorder="1" applyAlignment="1">
      <alignment horizontal="center" vertical="center" wrapText="1"/>
    </xf>
    <xf numFmtId="164" fontId="6" fillId="4" borderId="27" xfId="1" applyNumberFormat="1" applyFont="1" applyFill="1" applyBorder="1" applyAlignment="1" applyProtection="1">
      <alignment horizontal="center" vertical="center" wrapText="1"/>
    </xf>
    <xf numFmtId="164" fontId="6" fillId="4" borderId="28" xfId="1" applyNumberFormat="1" applyFont="1" applyFill="1" applyBorder="1" applyAlignment="1" applyProtection="1">
      <alignment horizontal="center" vertical="center" wrapText="1"/>
    </xf>
    <xf numFmtId="164" fontId="6" fillId="0" borderId="29" xfId="1" applyNumberFormat="1" applyFont="1" applyFill="1" applyBorder="1" applyAlignment="1" applyProtection="1">
      <alignment horizontal="center" vertical="center" wrapText="1"/>
      <protection locked="0"/>
    </xf>
    <xf numFmtId="164" fontId="6" fillId="0" borderId="30" xfId="1" applyNumberFormat="1" applyFont="1" applyFill="1" applyBorder="1" applyAlignment="1" applyProtection="1">
      <alignment horizontal="center" vertical="center" wrapText="1"/>
      <protection locked="0"/>
    </xf>
    <xf numFmtId="166" fontId="6" fillId="0" borderId="29" xfId="1" applyNumberFormat="1" applyFont="1" applyFill="1" applyBorder="1" applyAlignment="1" applyProtection="1">
      <alignment horizontal="center" vertical="center" wrapText="1"/>
      <protection locked="0"/>
    </xf>
    <xf numFmtId="166" fontId="6" fillId="0" borderId="30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3" xfId="1" applyFont="1" applyBorder="1" applyAlignment="1">
      <alignment horizontal="left" vertical="top" wrapText="1" indent="1"/>
    </xf>
    <xf numFmtId="0" fontId="16" fillId="0" borderId="2" xfId="1" applyFont="1" applyBorder="1" applyAlignment="1">
      <alignment horizontal="left" indent="1"/>
    </xf>
    <xf numFmtId="164" fontId="6" fillId="0" borderId="21" xfId="1" applyNumberFormat="1" applyFont="1" applyFill="1" applyBorder="1" applyAlignment="1" applyProtection="1">
      <alignment horizontal="center" vertical="center" wrapText="1"/>
      <protection locked="0"/>
    </xf>
    <xf numFmtId="166" fontId="6" fillId="0" borderId="21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23" xfId="1" applyFont="1" applyBorder="1" applyAlignment="1">
      <alignment horizontal="left" vertical="center" wrapText="1" indent="1"/>
    </xf>
    <xf numFmtId="0" fontId="10" fillId="0" borderId="10" xfId="1" applyFont="1" applyBorder="1" applyAlignment="1" applyProtection="1">
      <alignment horizontal="center" vertical="center" wrapText="1"/>
      <protection locked="0"/>
    </xf>
    <xf numFmtId="0" fontId="6" fillId="0" borderId="31" xfId="1" applyFont="1" applyBorder="1" applyAlignment="1">
      <alignment horizontal="center" vertical="top" wrapText="1"/>
    </xf>
    <xf numFmtId="164" fontId="6" fillId="4" borderId="32" xfId="1" applyNumberFormat="1" applyFont="1" applyFill="1" applyBorder="1" applyAlignment="1">
      <alignment horizontal="center" vertical="center" wrapText="1"/>
    </xf>
    <xf numFmtId="164" fontId="6" fillId="4" borderId="33" xfId="1" applyNumberFormat="1" applyFont="1" applyFill="1" applyBorder="1" applyAlignment="1">
      <alignment horizontal="center" vertical="center" wrapText="1"/>
    </xf>
    <xf numFmtId="164" fontId="6" fillId="4" borderId="32" xfId="1" applyNumberFormat="1" applyFont="1" applyFill="1" applyBorder="1" applyAlignment="1" applyProtection="1">
      <alignment horizontal="center" vertical="center" wrapText="1"/>
    </xf>
    <xf numFmtId="164" fontId="6" fillId="4" borderId="33" xfId="1" applyNumberFormat="1" applyFont="1" applyFill="1" applyBorder="1" applyAlignment="1" applyProtection="1">
      <alignment horizontal="center" vertical="center" wrapText="1"/>
    </xf>
    <xf numFmtId="164" fontId="6" fillId="0" borderId="34" xfId="1" applyNumberFormat="1" applyFont="1" applyFill="1" applyBorder="1" applyAlignment="1" applyProtection="1">
      <alignment horizontal="center" vertical="center" wrapText="1"/>
      <protection locked="0"/>
    </xf>
    <xf numFmtId="164" fontId="6" fillId="0" borderId="35" xfId="1" applyNumberFormat="1" applyFont="1" applyFill="1" applyBorder="1" applyAlignment="1" applyProtection="1">
      <alignment horizontal="center" vertical="center" wrapText="1"/>
      <protection locked="0"/>
    </xf>
    <xf numFmtId="166" fontId="6" fillId="0" borderId="34" xfId="1" applyNumberFormat="1" applyFont="1" applyFill="1" applyBorder="1" applyAlignment="1" applyProtection="1">
      <alignment horizontal="center" vertical="center" wrapText="1"/>
      <protection locked="0"/>
    </xf>
    <xf numFmtId="166" fontId="6" fillId="0" borderId="35" xfId="1" applyNumberFormat="1" applyFont="1" applyFill="1" applyBorder="1" applyAlignment="1" applyProtection="1">
      <alignment horizontal="center" vertical="center" wrapText="1"/>
      <protection locked="0"/>
    </xf>
    <xf numFmtId="0" fontId="10" fillId="5" borderId="7" xfId="1" applyFont="1" applyFill="1" applyBorder="1" applyAlignment="1" applyProtection="1">
      <alignment horizontal="center" vertical="top" wrapText="1"/>
      <protection locked="0"/>
    </xf>
    <xf numFmtId="0" fontId="2" fillId="5" borderId="8" xfId="1" applyFont="1" applyFill="1" applyBorder="1" applyAlignment="1">
      <alignment horizontal="center" vertical="top" wrapText="1"/>
    </xf>
    <xf numFmtId="164" fontId="2" fillId="5" borderId="15" xfId="1" applyNumberFormat="1" applyFont="1" applyFill="1" applyBorder="1" applyAlignment="1">
      <alignment horizontal="center" vertical="center" wrapText="1"/>
    </xf>
    <xf numFmtId="164" fontId="2" fillId="5" borderId="9" xfId="1" applyNumberFormat="1" applyFont="1" applyFill="1" applyBorder="1" applyAlignment="1">
      <alignment horizontal="center" vertical="center" wrapText="1"/>
    </xf>
    <xf numFmtId="165" fontId="2" fillId="5" borderId="9" xfId="1" applyNumberFormat="1" applyFont="1" applyFill="1" applyBorder="1" applyAlignment="1">
      <alignment horizontal="center" vertical="center" wrapText="1"/>
    </xf>
    <xf numFmtId="4" fontId="2" fillId="5" borderId="14" xfId="1" applyNumberFormat="1" applyFont="1" applyFill="1" applyBorder="1" applyAlignment="1" applyProtection="1">
      <alignment horizontal="center" vertical="center" wrapText="1"/>
    </xf>
    <xf numFmtId="164" fontId="2" fillId="5" borderId="36" xfId="1" applyNumberFormat="1" applyFont="1" applyFill="1" applyBorder="1" applyAlignment="1" applyProtection="1">
      <alignment horizontal="center" vertical="center" wrapText="1"/>
    </xf>
    <xf numFmtId="164" fontId="2" fillId="5" borderId="9" xfId="1" applyNumberFormat="1" applyFont="1" applyFill="1" applyBorder="1" applyAlignment="1" applyProtection="1">
      <alignment horizontal="center" vertical="center" wrapText="1"/>
    </xf>
    <xf numFmtId="165" fontId="2" fillId="5" borderId="9" xfId="1" applyNumberFormat="1" applyFont="1" applyFill="1" applyBorder="1" applyAlignment="1" applyProtection="1">
      <alignment horizontal="center" vertical="center" wrapText="1"/>
    </xf>
    <xf numFmtId="166" fontId="2" fillId="5" borderId="9" xfId="1" applyNumberFormat="1" applyFont="1" applyFill="1" applyBorder="1" applyAlignment="1" applyProtection="1">
      <alignment horizontal="center" vertical="center" wrapText="1"/>
    </xf>
    <xf numFmtId="164" fontId="2" fillId="5" borderId="15" xfId="1" applyNumberFormat="1" applyFont="1" applyFill="1" applyBorder="1" applyAlignment="1" applyProtection="1">
      <alignment horizontal="center" vertical="center" wrapText="1"/>
    </xf>
    <xf numFmtId="0" fontId="6" fillId="0" borderId="37" xfId="1" applyFont="1" applyBorder="1" applyAlignment="1">
      <alignment horizontal="left" vertical="center" wrapText="1" indent="1"/>
    </xf>
    <xf numFmtId="0" fontId="6" fillId="0" borderId="22" xfId="1" applyFont="1" applyBorder="1" applyAlignment="1">
      <alignment horizontal="left" vertical="top" wrapText="1" indent="1"/>
    </xf>
    <xf numFmtId="165" fontId="6" fillId="4" borderId="23" xfId="1" applyNumberFormat="1" applyFont="1" applyFill="1" applyBorder="1" applyAlignment="1" applyProtection="1">
      <alignment horizontal="center" vertical="center" wrapText="1"/>
    </xf>
    <xf numFmtId="0" fontId="6" fillId="0" borderId="30" xfId="1" applyFont="1" applyBorder="1" applyAlignment="1">
      <alignment horizontal="left" vertical="top" wrapText="1" indent="1"/>
    </xf>
    <xf numFmtId="0" fontId="6" fillId="0" borderId="35" xfId="1" applyFont="1" applyBorder="1" applyAlignment="1">
      <alignment horizontal="center" vertical="top" wrapText="1"/>
    </xf>
    <xf numFmtId="0" fontId="2" fillId="5" borderId="9" xfId="1" applyFont="1" applyFill="1" applyBorder="1" applyAlignment="1">
      <alignment horizontal="center" vertical="top" wrapText="1"/>
    </xf>
    <xf numFmtId="164" fontId="2" fillId="5" borderId="8" xfId="1" applyNumberFormat="1" applyFont="1" applyFill="1" applyBorder="1" applyAlignment="1" applyProtection="1">
      <alignment horizontal="center" vertical="center" wrapText="1"/>
    </xf>
    <xf numFmtId="166" fontId="2" fillId="5" borderId="15" xfId="1" applyNumberFormat="1" applyFont="1" applyFill="1" applyBorder="1" applyAlignment="1" applyProtection="1">
      <alignment horizontal="center" vertical="center" wrapText="1"/>
    </xf>
    <xf numFmtId="0" fontId="15" fillId="0" borderId="0" xfId="1" applyFont="1" applyAlignment="1">
      <alignment horizontal="center"/>
    </xf>
    <xf numFmtId="0" fontId="10" fillId="0" borderId="0" xfId="1" applyFont="1" applyProtection="1">
      <protection locked="0"/>
    </xf>
    <xf numFmtId="0" fontId="7" fillId="0" borderId="0" xfId="1" applyFont="1" applyAlignment="1">
      <alignment horizontal="center"/>
    </xf>
  </cellXfs>
  <cellStyles count="2">
    <cellStyle name="Обычный" xfId="0" builtinId="0"/>
    <cellStyle name="Обычный 2" xfId="1" xr:uid="{6A81EF0C-13BA-4273-86CE-BD1F0354880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3555FE-5E15-4E7B-9194-CAEEDAE9FC8F}">
  <sheetPr codeName="Лист1">
    <pageSetUpPr fitToPage="1"/>
  </sheetPr>
  <dimension ref="A1:BP27"/>
  <sheetViews>
    <sheetView tabSelected="1" zoomScale="70" zoomScaleNormal="70" workbookViewId="0">
      <pane xSplit="4" ySplit="7" topLeftCell="E8" activePane="bottomRight" state="frozen"/>
      <selection pane="topRight" activeCell="E1" sqref="E1"/>
      <selection pane="bottomLeft" activeCell="A8" sqref="A8"/>
      <selection pane="bottomRight" activeCell="A9" sqref="A9:A26"/>
    </sheetView>
  </sheetViews>
  <sheetFormatPr defaultColWidth="9.140625" defaultRowHeight="15.75" x14ac:dyDescent="0.25"/>
  <cols>
    <col min="1" max="1" width="13.5703125" style="142" customWidth="1"/>
    <col min="2" max="2" width="10.140625" style="143" customWidth="1"/>
    <col min="3" max="3" width="16" style="141" customWidth="1"/>
    <col min="4" max="4" width="22.85546875" style="95" customWidth="1"/>
    <col min="5" max="5" width="24.7109375" style="95" customWidth="1"/>
    <col min="6" max="6" width="23.7109375" style="141" customWidth="1"/>
    <col min="7" max="7" width="22.28515625" style="141" customWidth="1"/>
    <col min="8" max="8" width="25.28515625" style="141" customWidth="1"/>
    <col min="9" max="9" width="23" style="141" customWidth="1"/>
    <col min="10" max="10" width="21.5703125" style="141" customWidth="1"/>
    <col min="11" max="11" width="21.5703125" style="95" customWidth="1"/>
    <col min="12" max="13" width="21.140625" style="141" customWidth="1"/>
    <col min="14" max="14" width="21.5703125" style="95" customWidth="1"/>
    <col min="15" max="16" width="21.140625" style="141" customWidth="1"/>
    <col min="17" max="17" width="21.5703125" style="95" customWidth="1"/>
    <col min="18" max="19" width="21.140625" style="141" customWidth="1"/>
    <col min="20" max="20" width="21.5703125" style="95" customWidth="1"/>
    <col min="21" max="22" width="21.140625" style="141" customWidth="1"/>
    <col min="23" max="23" width="21.5703125" style="95" customWidth="1"/>
    <col min="24" max="25" width="21.140625" style="141" customWidth="1"/>
    <col min="26" max="26" width="21.5703125" style="95" customWidth="1"/>
    <col min="27" max="28" width="21.140625" style="141" customWidth="1"/>
    <col min="29" max="29" width="21.5703125" style="95" hidden="1" customWidth="1"/>
    <col min="30" max="31" width="21.140625" style="141" hidden="1" customWidth="1"/>
    <col min="32" max="32" width="21.5703125" style="95" hidden="1" customWidth="1"/>
    <col min="33" max="34" width="21.140625" style="141" hidden="1" customWidth="1"/>
    <col min="35" max="35" width="18.140625" style="95" customWidth="1"/>
    <col min="36" max="37" width="17.85546875" style="141" customWidth="1"/>
    <col min="38" max="38" width="20.5703125" style="141" customWidth="1"/>
    <col min="39" max="40" width="22.7109375" style="141" customWidth="1"/>
    <col min="41" max="41" width="21.140625" style="95" customWidth="1"/>
    <col min="42" max="43" width="20.85546875" style="141" customWidth="1"/>
    <col min="44" max="44" width="21.5703125" style="95" customWidth="1"/>
    <col min="45" max="46" width="21.140625" style="141" customWidth="1"/>
    <col min="47" max="47" width="21.5703125" style="95" customWidth="1"/>
    <col min="48" max="49" width="21.140625" style="141" customWidth="1"/>
    <col min="50" max="50" width="21.5703125" style="95" customWidth="1"/>
    <col min="51" max="52" width="21.140625" style="141" customWidth="1"/>
    <col min="53" max="53" width="21.5703125" style="95" customWidth="1"/>
    <col min="54" max="55" width="21.140625" style="141" customWidth="1"/>
    <col min="56" max="56" width="22" style="95" hidden="1" customWidth="1"/>
    <col min="57" max="57" width="20" style="141" hidden="1" customWidth="1"/>
    <col min="58" max="58" width="18.28515625" style="141" hidden="1" customWidth="1"/>
    <col min="59" max="59" width="22" style="95" hidden="1" customWidth="1"/>
    <col min="60" max="60" width="20" style="141" hidden="1" customWidth="1"/>
    <col min="61" max="61" width="18.28515625" style="141" hidden="1" customWidth="1"/>
    <col min="62" max="63" width="18.140625" style="141" customWidth="1"/>
    <col min="64" max="64" width="14.28515625" style="95" customWidth="1"/>
    <col min="65" max="67" width="18.140625" style="141" customWidth="1"/>
    <col min="68" max="69" width="14.28515625" style="95" customWidth="1"/>
    <col min="70" max="16384" width="9.140625" style="95"/>
  </cols>
  <sheetData>
    <row r="1" spans="1:68" s="39" customFormat="1" ht="15" customHeight="1" x14ac:dyDescent="0.3">
      <c r="A1" s="35"/>
      <c r="B1" s="36"/>
      <c r="C1" s="37"/>
      <c r="D1" s="37"/>
      <c r="E1" s="37"/>
      <c r="F1" s="37"/>
      <c r="G1" s="37"/>
      <c r="H1" s="37"/>
      <c r="I1" s="38"/>
      <c r="J1" s="38"/>
      <c r="L1" s="37"/>
      <c r="M1" s="37"/>
      <c r="O1" s="37"/>
      <c r="P1" s="37"/>
      <c r="R1" s="37"/>
      <c r="S1" s="37"/>
      <c r="U1" s="37"/>
      <c r="V1" s="37"/>
      <c r="X1" s="37"/>
      <c r="Y1" s="37"/>
      <c r="AA1" s="37"/>
      <c r="AB1" s="37"/>
      <c r="AD1" s="37"/>
      <c r="AE1" s="37"/>
      <c r="AG1" s="37"/>
      <c r="AH1" s="37"/>
      <c r="AJ1" s="37"/>
      <c r="AK1" s="37"/>
      <c r="AL1" s="37"/>
      <c r="AM1" s="38"/>
      <c r="AN1" s="38"/>
      <c r="AP1" s="37"/>
      <c r="AQ1" s="37"/>
      <c r="AS1" s="37"/>
      <c r="AT1" s="37"/>
      <c r="AV1" s="37"/>
      <c r="AW1" s="37"/>
      <c r="AY1" s="37"/>
      <c r="AZ1" s="37"/>
      <c r="BB1" s="37"/>
      <c r="BC1" s="37"/>
      <c r="BE1" s="37"/>
      <c r="BF1" s="37"/>
      <c r="BH1" s="37"/>
      <c r="BI1" s="37"/>
      <c r="BJ1" s="37"/>
      <c r="BK1" s="38"/>
      <c r="BM1" s="37"/>
      <c r="BN1" s="37"/>
      <c r="BO1" s="38"/>
    </row>
    <row r="2" spans="1:68" s="39" customFormat="1" ht="12.75" customHeight="1" x14ac:dyDescent="0.35">
      <c r="A2" s="35"/>
      <c r="B2" s="40" t="s">
        <v>80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</row>
    <row r="3" spans="1:68" s="39" customFormat="1" ht="38.25" customHeight="1" x14ac:dyDescent="0.35">
      <c r="A3" s="35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</row>
    <row r="4" spans="1:68" s="39" customFormat="1" ht="25.5" customHeight="1" x14ac:dyDescent="0.35">
      <c r="A4" s="35"/>
      <c r="B4" s="41" t="s">
        <v>81</v>
      </c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  <c r="BD4" s="42"/>
      <c r="BE4" s="42"/>
      <c r="BF4" s="42"/>
      <c r="BG4" s="42"/>
      <c r="BH4" s="42"/>
      <c r="BI4" s="42"/>
    </row>
    <row r="5" spans="1:68" s="35" customFormat="1" ht="18.75" customHeight="1" thickBot="1" x14ac:dyDescent="0.3">
      <c r="B5" s="43"/>
      <c r="C5" s="43"/>
      <c r="D5" s="43"/>
      <c r="E5" s="43"/>
      <c r="F5" s="43"/>
      <c r="G5" s="43"/>
      <c r="H5" s="43"/>
      <c r="I5" s="43"/>
      <c r="J5" s="43"/>
      <c r="K5" s="43"/>
      <c r="L5" s="44" t="s">
        <v>82</v>
      </c>
      <c r="N5" s="43"/>
      <c r="O5" s="44"/>
      <c r="Q5" s="43"/>
      <c r="T5" s="43"/>
      <c r="W5" s="43"/>
      <c r="Z5" s="43"/>
      <c r="AA5" s="44"/>
      <c r="AC5" s="43"/>
      <c r="AD5" s="44"/>
      <c r="AF5" s="43"/>
      <c r="AG5" s="44"/>
      <c r="AI5" s="43"/>
      <c r="AL5" s="43"/>
      <c r="AM5" s="43"/>
      <c r="AN5" s="43"/>
      <c r="AO5" s="43"/>
      <c r="AR5" s="43"/>
      <c r="AU5" s="43"/>
      <c r="AX5" s="43"/>
      <c r="BA5" s="43"/>
      <c r="BD5" s="43"/>
      <c r="BG5" s="43"/>
      <c r="BJ5" s="43"/>
      <c r="BK5" s="43"/>
      <c r="BL5" s="43"/>
      <c r="BN5" s="43"/>
      <c r="BO5" s="43"/>
      <c r="BP5" s="43"/>
    </row>
    <row r="6" spans="1:68" s="39" customFormat="1" ht="52.5" customHeight="1" thickBot="1" x14ac:dyDescent="0.3">
      <c r="A6" s="45" t="s">
        <v>83</v>
      </c>
      <c r="B6" s="46" t="s">
        <v>84</v>
      </c>
      <c r="C6" s="47" t="s">
        <v>85</v>
      </c>
      <c r="D6" s="48"/>
      <c r="E6" s="49" t="s">
        <v>86</v>
      </c>
      <c r="F6" s="50"/>
      <c r="G6" s="51"/>
      <c r="H6" s="49" t="s">
        <v>87</v>
      </c>
      <c r="I6" s="50"/>
      <c r="J6" s="51"/>
      <c r="K6" s="52" t="s">
        <v>88</v>
      </c>
      <c r="L6" s="53"/>
      <c r="M6" s="54"/>
      <c r="N6" s="52" t="s">
        <v>89</v>
      </c>
      <c r="O6" s="53"/>
      <c r="P6" s="54"/>
      <c r="Q6" s="52" t="s">
        <v>90</v>
      </c>
      <c r="R6" s="53"/>
      <c r="S6" s="54"/>
      <c r="T6" s="52" t="s">
        <v>91</v>
      </c>
      <c r="U6" s="53"/>
      <c r="V6" s="54"/>
      <c r="W6" s="52" t="s">
        <v>92</v>
      </c>
      <c r="X6" s="53"/>
      <c r="Y6" s="54"/>
      <c r="Z6" s="52" t="s">
        <v>93</v>
      </c>
      <c r="AA6" s="53"/>
      <c r="AB6" s="54"/>
      <c r="AC6" s="52" t="s">
        <v>94</v>
      </c>
      <c r="AD6" s="53"/>
      <c r="AE6" s="54"/>
      <c r="AF6" s="52" t="s">
        <v>95</v>
      </c>
      <c r="AG6" s="53"/>
      <c r="AH6" s="54"/>
      <c r="AI6" s="52" t="s">
        <v>96</v>
      </c>
      <c r="AJ6" s="53"/>
      <c r="AK6" s="54"/>
      <c r="AL6" s="53" t="s">
        <v>97</v>
      </c>
      <c r="AM6" s="53"/>
      <c r="AN6" s="54"/>
      <c r="AO6" s="52" t="s">
        <v>98</v>
      </c>
      <c r="AP6" s="53"/>
      <c r="AQ6" s="54"/>
      <c r="AR6" s="52" t="s">
        <v>99</v>
      </c>
      <c r="AS6" s="53"/>
      <c r="AT6" s="54"/>
      <c r="AU6" s="52" t="s">
        <v>100</v>
      </c>
      <c r="AV6" s="53"/>
      <c r="AW6" s="54"/>
      <c r="AX6" s="52" t="s">
        <v>101</v>
      </c>
      <c r="AY6" s="53"/>
      <c r="AZ6" s="54"/>
      <c r="BA6" s="52" t="s">
        <v>102</v>
      </c>
      <c r="BB6" s="53"/>
      <c r="BC6" s="54"/>
      <c r="BD6" s="55" t="s">
        <v>103</v>
      </c>
      <c r="BE6" s="56"/>
      <c r="BF6" s="57"/>
      <c r="BG6" s="55" t="s">
        <v>104</v>
      </c>
      <c r="BH6" s="56"/>
      <c r="BI6" s="57"/>
    </row>
    <row r="7" spans="1:68" s="39" customFormat="1" ht="49.5" customHeight="1" thickBot="1" x14ac:dyDescent="0.3">
      <c r="A7" s="58"/>
      <c r="B7" s="59"/>
      <c r="C7" s="60"/>
      <c r="D7" s="61"/>
      <c r="E7" s="62" t="s">
        <v>105</v>
      </c>
      <c r="F7" s="63" t="s">
        <v>106</v>
      </c>
      <c r="G7" s="64" t="s">
        <v>107</v>
      </c>
      <c r="H7" s="62" t="s">
        <v>105</v>
      </c>
      <c r="I7" s="63" t="s">
        <v>106</v>
      </c>
      <c r="J7" s="64" t="s">
        <v>107</v>
      </c>
      <c r="K7" s="65" t="s">
        <v>105</v>
      </c>
      <c r="L7" s="66" t="s">
        <v>106</v>
      </c>
      <c r="M7" s="67" t="s">
        <v>107</v>
      </c>
      <c r="N7" s="65" t="s">
        <v>105</v>
      </c>
      <c r="O7" s="66" t="s">
        <v>106</v>
      </c>
      <c r="P7" s="67" t="s">
        <v>107</v>
      </c>
      <c r="Q7" s="65" t="s">
        <v>105</v>
      </c>
      <c r="R7" s="66" t="s">
        <v>106</v>
      </c>
      <c r="S7" s="67" t="s">
        <v>107</v>
      </c>
      <c r="T7" s="65" t="s">
        <v>105</v>
      </c>
      <c r="U7" s="66" t="s">
        <v>106</v>
      </c>
      <c r="V7" s="67" t="s">
        <v>107</v>
      </c>
      <c r="W7" s="65" t="s">
        <v>105</v>
      </c>
      <c r="X7" s="66" t="s">
        <v>106</v>
      </c>
      <c r="Y7" s="67" t="s">
        <v>107</v>
      </c>
      <c r="Z7" s="65" t="s">
        <v>105</v>
      </c>
      <c r="AA7" s="66" t="s">
        <v>106</v>
      </c>
      <c r="AB7" s="67" t="s">
        <v>107</v>
      </c>
      <c r="AC7" s="65" t="s">
        <v>105</v>
      </c>
      <c r="AD7" s="66" t="s">
        <v>106</v>
      </c>
      <c r="AE7" s="67" t="s">
        <v>107</v>
      </c>
      <c r="AF7" s="65" t="s">
        <v>105</v>
      </c>
      <c r="AG7" s="66" t="s">
        <v>106</v>
      </c>
      <c r="AH7" s="67" t="s">
        <v>107</v>
      </c>
      <c r="AI7" s="65" t="s">
        <v>105</v>
      </c>
      <c r="AJ7" s="66" t="s">
        <v>106</v>
      </c>
      <c r="AK7" s="67" t="s">
        <v>107</v>
      </c>
      <c r="AL7" s="65" t="s">
        <v>105</v>
      </c>
      <c r="AM7" s="66" t="s">
        <v>106</v>
      </c>
      <c r="AN7" s="67" t="s">
        <v>107</v>
      </c>
      <c r="AO7" s="65" t="s">
        <v>105</v>
      </c>
      <c r="AP7" s="66" t="s">
        <v>106</v>
      </c>
      <c r="AQ7" s="67" t="s">
        <v>107</v>
      </c>
      <c r="AR7" s="65" t="s">
        <v>105</v>
      </c>
      <c r="AS7" s="66" t="s">
        <v>106</v>
      </c>
      <c r="AT7" s="67" t="s">
        <v>107</v>
      </c>
      <c r="AU7" s="65" t="s">
        <v>105</v>
      </c>
      <c r="AV7" s="66" t="s">
        <v>106</v>
      </c>
      <c r="AW7" s="67" t="s">
        <v>107</v>
      </c>
      <c r="AX7" s="65" t="s">
        <v>105</v>
      </c>
      <c r="AY7" s="66" t="s">
        <v>106</v>
      </c>
      <c r="AZ7" s="67" t="s">
        <v>107</v>
      </c>
      <c r="BA7" s="65" t="s">
        <v>105</v>
      </c>
      <c r="BB7" s="66" t="s">
        <v>106</v>
      </c>
      <c r="BC7" s="67" t="s">
        <v>107</v>
      </c>
      <c r="BD7" s="65" t="s">
        <v>105</v>
      </c>
      <c r="BE7" s="66" t="s">
        <v>106</v>
      </c>
      <c r="BF7" s="67" t="s">
        <v>107</v>
      </c>
      <c r="BG7" s="65" t="s">
        <v>105</v>
      </c>
      <c r="BH7" s="66" t="s">
        <v>106</v>
      </c>
      <c r="BI7" s="67" t="s">
        <v>107</v>
      </c>
    </row>
    <row r="8" spans="1:68" s="81" customFormat="1" ht="16.5" thickBot="1" x14ac:dyDescent="0.25">
      <c r="A8" s="68">
        <v>1</v>
      </c>
      <c r="B8" s="69">
        <v>2</v>
      </c>
      <c r="C8" s="70">
        <v>3</v>
      </c>
      <c r="D8" s="71"/>
      <c r="E8" s="72">
        <v>4</v>
      </c>
      <c r="F8" s="73">
        <v>5</v>
      </c>
      <c r="G8" s="74">
        <v>6</v>
      </c>
      <c r="H8" s="75">
        <v>7</v>
      </c>
      <c r="I8" s="73">
        <v>8</v>
      </c>
      <c r="J8" s="76">
        <v>9</v>
      </c>
      <c r="K8" s="77">
        <v>10</v>
      </c>
      <c r="L8" s="78">
        <v>9</v>
      </c>
      <c r="M8" s="78">
        <v>9</v>
      </c>
      <c r="N8" s="77">
        <v>10</v>
      </c>
      <c r="O8" s="78">
        <v>9</v>
      </c>
      <c r="P8" s="78">
        <v>9</v>
      </c>
      <c r="Q8" s="77">
        <v>10</v>
      </c>
      <c r="R8" s="78">
        <v>9</v>
      </c>
      <c r="S8" s="78">
        <v>9</v>
      </c>
      <c r="T8" s="77">
        <v>10</v>
      </c>
      <c r="U8" s="78">
        <v>9</v>
      </c>
      <c r="V8" s="78">
        <v>9</v>
      </c>
      <c r="W8" s="77">
        <v>10</v>
      </c>
      <c r="X8" s="78">
        <v>9</v>
      </c>
      <c r="Y8" s="78">
        <v>9</v>
      </c>
      <c r="Z8" s="77">
        <v>10</v>
      </c>
      <c r="AA8" s="78">
        <v>9</v>
      </c>
      <c r="AB8" s="78">
        <v>9</v>
      </c>
      <c r="AC8" s="77">
        <v>10</v>
      </c>
      <c r="AD8" s="78">
        <v>9</v>
      </c>
      <c r="AE8" s="78">
        <v>9</v>
      </c>
      <c r="AF8" s="77">
        <v>10</v>
      </c>
      <c r="AG8" s="78">
        <v>9</v>
      </c>
      <c r="AH8" s="78">
        <v>9</v>
      </c>
      <c r="AI8" s="77">
        <v>10</v>
      </c>
      <c r="AJ8" s="78">
        <v>11</v>
      </c>
      <c r="AK8" s="78">
        <v>12</v>
      </c>
      <c r="AL8" s="79">
        <v>13</v>
      </c>
      <c r="AM8" s="80">
        <v>14</v>
      </c>
      <c r="AN8" s="80">
        <v>15</v>
      </c>
      <c r="AO8" s="79">
        <v>16</v>
      </c>
      <c r="AP8" s="80">
        <v>17</v>
      </c>
      <c r="AQ8" s="80">
        <v>18</v>
      </c>
      <c r="AR8" s="77">
        <v>10</v>
      </c>
      <c r="AS8" s="78">
        <v>9</v>
      </c>
      <c r="AT8" s="78">
        <v>9</v>
      </c>
      <c r="AU8" s="77">
        <v>10</v>
      </c>
      <c r="AV8" s="78">
        <v>9</v>
      </c>
      <c r="AW8" s="78">
        <v>9</v>
      </c>
      <c r="AX8" s="77">
        <v>10</v>
      </c>
      <c r="AY8" s="78">
        <v>9</v>
      </c>
      <c r="AZ8" s="78">
        <v>9</v>
      </c>
      <c r="BA8" s="77">
        <v>10</v>
      </c>
      <c r="BB8" s="78">
        <v>9</v>
      </c>
      <c r="BC8" s="78">
        <v>9</v>
      </c>
      <c r="BD8" s="79">
        <v>19</v>
      </c>
      <c r="BE8" s="80">
        <v>20</v>
      </c>
      <c r="BF8" s="80">
        <v>21</v>
      </c>
      <c r="BG8" s="79">
        <v>19</v>
      </c>
      <c r="BH8" s="80">
        <v>20</v>
      </c>
      <c r="BI8" s="80">
        <v>21</v>
      </c>
    </row>
    <row r="9" spans="1:68" ht="18.75" customHeight="1" x14ac:dyDescent="0.2">
      <c r="A9" s="82" t="s">
        <v>125</v>
      </c>
      <c r="B9" s="133">
        <v>2111</v>
      </c>
      <c r="C9" s="83" t="s">
        <v>108</v>
      </c>
      <c r="D9" s="134"/>
      <c r="E9" s="84">
        <f t="shared" ref="E9:F26" si="0">H9+AI9+AL9+AO9+AX9+BA9+AR9+AU9+BD9+BG9</f>
        <v>14910492.949999999</v>
      </c>
      <c r="F9" s="85">
        <f t="shared" si="0"/>
        <v>14716435.26</v>
      </c>
      <c r="G9" s="135">
        <f>E9-F9</f>
        <v>194057.68999999948</v>
      </c>
      <c r="H9" s="87">
        <f>K9+N9+Q9+T9+W9+Z9+AC9+AF9</f>
        <v>14910492.949999999</v>
      </c>
      <c r="I9" s="88">
        <f>L9+O9+R9+U9+X9+AA9+AD9+AG9</f>
        <v>14716435.26</v>
      </c>
      <c r="J9" s="89">
        <f>H9-I9</f>
        <v>194057.68999999948</v>
      </c>
      <c r="K9" s="90">
        <v>4046320</v>
      </c>
      <c r="L9" s="91">
        <v>3857236.0900000003</v>
      </c>
      <c r="M9" s="92">
        <f>K9-L9</f>
        <v>189083.90999999968</v>
      </c>
      <c r="N9" s="90">
        <v>10806142.949999999</v>
      </c>
      <c r="O9" s="91">
        <v>10806142.949999999</v>
      </c>
      <c r="P9" s="92">
        <f>N9-O9</f>
        <v>0</v>
      </c>
      <c r="Q9" s="90">
        <v>0</v>
      </c>
      <c r="R9" s="91">
        <v>0</v>
      </c>
      <c r="S9" s="92">
        <f>Q9-R9</f>
        <v>0</v>
      </c>
      <c r="T9" s="90">
        <v>0</v>
      </c>
      <c r="U9" s="91">
        <v>0</v>
      </c>
      <c r="V9" s="92">
        <f>T9-U9</f>
        <v>0</v>
      </c>
      <c r="W9" s="93">
        <v>0</v>
      </c>
      <c r="X9" s="94">
        <v>0</v>
      </c>
      <c r="Y9" s="92">
        <f>W9-X9</f>
        <v>0</v>
      </c>
      <c r="Z9" s="90">
        <v>58030</v>
      </c>
      <c r="AA9" s="91">
        <v>53056.22</v>
      </c>
      <c r="AB9" s="92">
        <f>Z9-AA9</f>
        <v>4973.7799999999988</v>
      </c>
      <c r="AC9" s="90">
        <v>0</v>
      </c>
      <c r="AD9" s="91">
        <v>0</v>
      </c>
      <c r="AE9" s="92">
        <f>AC9-AD9</f>
        <v>0</v>
      </c>
      <c r="AF9" s="90">
        <v>0</v>
      </c>
      <c r="AG9" s="91">
        <v>0</v>
      </c>
      <c r="AH9" s="92">
        <f>AF9-AG9</f>
        <v>0</v>
      </c>
      <c r="AI9" s="90">
        <v>0</v>
      </c>
      <c r="AJ9" s="91">
        <v>0</v>
      </c>
      <c r="AK9" s="92">
        <f>AI9-AJ9</f>
        <v>0</v>
      </c>
      <c r="AL9" s="90">
        <v>0</v>
      </c>
      <c r="AM9" s="91">
        <v>0</v>
      </c>
      <c r="AN9" s="92">
        <f>AL9-AM9</f>
        <v>0</v>
      </c>
      <c r="AO9" s="90">
        <v>0</v>
      </c>
      <c r="AP9" s="91">
        <v>0</v>
      </c>
      <c r="AQ9" s="92">
        <f>AO9-AP9</f>
        <v>0</v>
      </c>
      <c r="AR9" s="90">
        <v>0</v>
      </c>
      <c r="AS9" s="91">
        <v>0</v>
      </c>
      <c r="AT9" s="92">
        <f>AR9-AS9</f>
        <v>0</v>
      </c>
      <c r="AU9" s="90">
        <v>0</v>
      </c>
      <c r="AV9" s="91">
        <v>0</v>
      </c>
      <c r="AW9" s="92">
        <f>AU9-AV9</f>
        <v>0</v>
      </c>
      <c r="AX9" s="90">
        <v>0</v>
      </c>
      <c r="AY9" s="91">
        <v>0</v>
      </c>
      <c r="AZ9" s="92">
        <f>AX9-AY9</f>
        <v>0</v>
      </c>
      <c r="BA9" s="90">
        <v>0</v>
      </c>
      <c r="BB9" s="91">
        <v>0</v>
      </c>
      <c r="BC9" s="92">
        <f>BA9-BB9</f>
        <v>0</v>
      </c>
      <c r="BD9" s="90">
        <v>0</v>
      </c>
      <c r="BE9" s="91">
        <v>0</v>
      </c>
      <c r="BF9" s="92">
        <f>BD9-BE9</f>
        <v>0</v>
      </c>
      <c r="BG9" s="90">
        <v>0</v>
      </c>
      <c r="BH9" s="91">
        <v>0</v>
      </c>
      <c r="BI9" s="92">
        <f>BG9-BH9</f>
        <v>0</v>
      </c>
      <c r="BJ9" s="95"/>
      <c r="BK9" s="95"/>
      <c r="BM9" s="95"/>
      <c r="BN9" s="95"/>
      <c r="BO9" s="95"/>
    </row>
    <row r="10" spans="1:68" ht="18.75" customHeight="1" x14ac:dyDescent="0.2">
      <c r="A10" s="96"/>
      <c r="B10" s="97">
        <v>2120</v>
      </c>
      <c r="C10" s="98" t="s">
        <v>109</v>
      </c>
      <c r="D10" s="136"/>
      <c r="E10" s="99">
        <f t="shared" si="0"/>
        <v>3167091.43</v>
      </c>
      <c r="F10" s="100">
        <f t="shared" si="0"/>
        <v>3134769.23</v>
      </c>
      <c r="G10" s="135">
        <f>E10-F10</f>
        <v>32322.200000000186</v>
      </c>
      <c r="H10" s="101">
        <f t="shared" ref="H10:I26" si="1">K10+N10+Q10+T10+W10+Z10+AC10+AF10</f>
        <v>3167091.43</v>
      </c>
      <c r="I10" s="102">
        <f t="shared" si="1"/>
        <v>3134769.23</v>
      </c>
      <c r="J10" s="89">
        <f>H10-I10</f>
        <v>32322.200000000186</v>
      </c>
      <c r="K10" s="103">
        <v>861430</v>
      </c>
      <c r="L10" s="104">
        <v>830165.31999999983</v>
      </c>
      <c r="M10" s="92">
        <f>K10-L10</f>
        <v>31264.680000000168</v>
      </c>
      <c r="N10" s="103">
        <v>2292931.4300000002</v>
      </c>
      <c r="O10" s="104">
        <v>2292931.4300000002</v>
      </c>
      <c r="P10" s="92">
        <f>N10-O10</f>
        <v>0</v>
      </c>
      <c r="Q10" s="103">
        <v>0</v>
      </c>
      <c r="R10" s="104">
        <v>0</v>
      </c>
      <c r="S10" s="92">
        <f>Q10-R10</f>
        <v>0</v>
      </c>
      <c r="T10" s="103">
        <v>0</v>
      </c>
      <c r="U10" s="104">
        <v>0</v>
      </c>
      <c r="V10" s="92">
        <f>T10-U10</f>
        <v>0</v>
      </c>
      <c r="W10" s="105">
        <v>0</v>
      </c>
      <c r="X10" s="106">
        <v>0</v>
      </c>
      <c r="Y10" s="92">
        <f>W10-X10</f>
        <v>0</v>
      </c>
      <c r="Z10" s="103">
        <v>12730</v>
      </c>
      <c r="AA10" s="104">
        <v>11672.48</v>
      </c>
      <c r="AB10" s="92">
        <f>Z10-AA10</f>
        <v>1057.5200000000004</v>
      </c>
      <c r="AC10" s="103">
        <v>0</v>
      </c>
      <c r="AD10" s="104">
        <v>0</v>
      </c>
      <c r="AE10" s="92">
        <f>AC10-AD10</f>
        <v>0</v>
      </c>
      <c r="AF10" s="103">
        <v>0</v>
      </c>
      <c r="AG10" s="104">
        <v>0</v>
      </c>
      <c r="AH10" s="92">
        <f>AF10-AG10</f>
        <v>0</v>
      </c>
      <c r="AI10" s="103">
        <v>0</v>
      </c>
      <c r="AJ10" s="104">
        <v>0</v>
      </c>
      <c r="AK10" s="92">
        <f>AI10-AJ10</f>
        <v>0</v>
      </c>
      <c r="AL10" s="103">
        <v>0</v>
      </c>
      <c r="AM10" s="104">
        <v>0</v>
      </c>
      <c r="AN10" s="92">
        <f>AL10-AM10</f>
        <v>0</v>
      </c>
      <c r="AO10" s="103">
        <v>0</v>
      </c>
      <c r="AP10" s="104">
        <v>0</v>
      </c>
      <c r="AQ10" s="92">
        <f>AO10-AP10</f>
        <v>0</v>
      </c>
      <c r="AR10" s="103">
        <v>0</v>
      </c>
      <c r="AS10" s="104">
        <v>0</v>
      </c>
      <c r="AT10" s="92">
        <f>AR10-AS10</f>
        <v>0</v>
      </c>
      <c r="AU10" s="103">
        <v>0</v>
      </c>
      <c r="AV10" s="104">
        <v>0</v>
      </c>
      <c r="AW10" s="92">
        <f>AU10-AV10</f>
        <v>0</v>
      </c>
      <c r="AX10" s="103">
        <v>0</v>
      </c>
      <c r="AY10" s="104">
        <v>0</v>
      </c>
      <c r="AZ10" s="92">
        <f>AX10-AY10</f>
        <v>0</v>
      </c>
      <c r="BA10" s="103">
        <v>0</v>
      </c>
      <c r="BB10" s="104">
        <v>0</v>
      </c>
      <c r="BC10" s="92">
        <f>BA10-BB10</f>
        <v>0</v>
      </c>
      <c r="BD10" s="103">
        <v>0</v>
      </c>
      <c r="BE10" s="104">
        <v>0</v>
      </c>
      <c r="BF10" s="92">
        <f>BD10-BE10</f>
        <v>0</v>
      </c>
      <c r="BG10" s="103">
        <v>0</v>
      </c>
      <c r="BH10" s="104">
        <v>0</v>
      </c>
      <c r="BI10" s="92">
        <f>BG10-BH10</f>
        <v>0</v>
      </c>
      <c r="BJ10" s="95"/>
      <c r="BK10" s="95"/>
      <c r="BM10" s="95"/>
      <c r="BN10" s="95"/>
      <c r="BO10" s="95"/>
    </row>
    <row r="11" spans="1:68" ht="18.75" customHeight="1" x14ac:dyDescent="0.2">
      <c r="A11" s="96"/>
      <c r="B11" s="97">
        <v>2210</v>
      </c>
      <c r="C11" s="98" t="s">
        <v>2</v>
      </c>
      <c r="D11" s="136"/>
      <c r="E11" s="99">
        <f t="shared" si="0"/>
        <v>667422.34</v>
      </c>
      <c r="F11" s="100">
        <f t="shared" si="0"/>
        <v>667414.78999999992</v>
      </c>
      <c r="G11" s="135">
        <f t="shared" ref="G11:G26" si="2">E11-F11</f>
        <v>7.5500000000465661</v>
      </c>
      <c r="H11" s="101">
        <f t="shared" si="1"/>
        <v>372330</v>
      </c>
      <c r="I11" s="102">
        <f t="shared" si="1"/>
        <v>372322.44999999995</v>
      </c>
      <c r="J11" s="89">
        <f t="shared" ref="J11:J26" si="3">H11-I11</f>
        <v>7.5500000000465661</v>
      </c>
      <c r="K11" s="103">
        <v>336410</v>
      </c>
      <c r="L11" s="104">
        <v>336402.44999999995</v>
      </c>
      <c r="M11" s="92">
        <f t="shared" ref="M11:M26" si="4">K11-L11</f>
        <v>7.5500000000465661</v>
      </c>
      <c r="N11" s="103">
        <v>0</v>
      </c>
      <c r="O11" s="104">
        <v>0</v>
      </c>
      <c r="P11" s="92">
        <f t="shared" ref="P11:P26" si="5">N11-O11</f>
        <v>0</v>
      </c>
      <c r="Q11" s="103">
        <v>0</v>
      </c>
      <c r="R11" s="104">
        <v>0</v>
      </c>
      <c r="S11" s="92">
        <f t="shared" ref="S11:S26" si="6">Q11-R11</f>
        <v>0</v>
      </c>
      <c r="T11" s="103">
        <v>3592</v>
      </c>
      <c r="U11" s="104">
        <v>3592</v>
      </c>
      <c r="V11" s="92">
        <f t="shared" ref="V11:V26" si="7">T11-U11</f>
        <v>0</v>
      </c>
      <c r="W11" s="105">
        <v>32328</v>
      </c>
      <c r="X11" s="106">
        <v>32328</v>
      </c>
      <c r="Y11" s="92">
        <f t="shared" ref="Y11:Y26" si="8">W11-X11</f>
        <v>0</v>
      </c>
      <c r="Z11" s="103">
        <v>0</v>
      </c>
      <c r="AA11" s="104">
        <v>0</v>
      </c>
      <c r="AB11" s="92">
        <f t="shared" ref="AB11:AB26" si="9">Z11-AA11</f>
        <v>0</v>
      </c>
      <c r="AC11" s="103">
        <v>0</v>
      </c>
      <c r="AD11" s="104">
        <v>0</v>
      </c>
      <c r="AE11" s="92">
        <f t="shared" ref="AE11:AE26" si="10">AC11-AD11</f>
        <v>0</v>
      </c>
      <c r="AF11" s="103">
        <v>0</v>
      </c>
      <c r="AG11" s="104">
        <v>0</v>
      </c>
      <c r="AH11" s="92">
        <f t="shared" ref="AH11:AH26" si="11">AF11-AG11</f>
        <v>0</v>
      </c>
      <c r="AI11" s="103">
        <v>228649.18</v>
      </c>
      <c r="AJ11" s="104">
        <v>228649.18</v>
      </c>
      <c r="AK11" s="92">
        <f t="shared" ref="AK11:AK26" si="12">AI11-AJ11</f>
        <v>0</v>
      </c>
      <c r="AL11" s="103">
        <v>66152.160000000003</v>
      </c>
      <c r="AM11" s="104">
        <v>66152.160000000003</v>
      </c>
      <c r="AN11" s="92">
        <f t="shared" ref="AN11:AN26" si="13">AL11-AM11</f>
        <v>0</v>
      </c>
      <c r="AO11" s="103">
        <v>0</v>
      </c>
      <c r="AP11" s="104">
        <v>0</v>
      </c>
      <c r="AQ11" s="92">
        <f t="shared" ref="AQ11:AQ26" si="14">AO11-AP11</f>
        <v>0</v>
      </c>
      <c r="AR11" s="103">
        <v>0</v>
      </c>
      <c r="AS11" s="104">
        <v>0</v>
      </c>
      <c r="AT11" s="92">
        <f t="shared" ref="AT11:AT26" si="15">AR11-AS11</f>
        <v>0</v>
      </c>
      <c r="AU11" s="103">
        <v>0</v>
      </c>
      <c r="AV11" s="104">
        <v>0</v>
      </c>
      <c r="AW11" s="92">
        <f t="shared" ref="AW11:AW26" si="16">AU11-AV11</f>
        <v>0</v>
      </c>
      <c r="AX11" s="103">
        <v>0</v>
      </c>
      <c r="AY11" s="104">
        <v>0</v>
      </c>
      <c r="AZ11" s="92">
        <f t="shared" ref="AZ11:AZ26" si="17">AX11-AY11</f>
        <v>0</v>
      </c>
      <c r="BA11" s="103">
        <v>291</v>
      </c>
      <c r="BB11" s="104">
        <v>291</v>
      </c>
      <c r="BC11" s="92">
        <f t="shared" ref="BC11:BC26" si="18">BA11-BB11</f>
        <v>0</v>
      </c>
      <c r="BD11" s="103">
        <v>0</v>
      </c>
      <c r="BE11" s="104">
        <v>0</v>
      </c>
      <c r="BF11" s="92">
        <f t="shared" ref="BF11:BF26" si="19">BD11-BE11</f>
        <v>0</v>
      </c>
      <c r="BG11" s="103">
        <v>0</v>
      </c>
      <c r="BH11" s="104">
        <v>0</v>
      </c>
      <c r="BI11" s="92">
        <f t="shared" ref="BI11:BI26" si="20">BG11-BH11</f>
        <v>0</v>
      </c>
      <c r="BJ11" s="95"/>
      <c r="BK11" s="95"/>
      <c r="BM11" s="95"/>
      <c r="BN11" s="95"/>
      <c r="BO11" s="95"/>
    </row>
    <row r="12" spans="1:68" ht="18.75" customHeight="1" x14ac:dyDescent="0.2">
      <c r="A12" s="96"/>
      <c r="B12" s="97">
        <v>2220</v>
      </c>
      <c r="C12" s="107" t="s">
        <v>110</v>
      </c>
      <c r="D12" s="108"/>
      <c r="E12" s="99">
        <f t="shared" si="0"/>
        <v>3200</v>
      </c>
      <c r="F12" s="100">
        <f t="shared" si="0"/>
        <v>3000</v>
      </c>
      <c r="G12" s="86">
        <f t="shared" si="2"/>
        <v>200</v>
      </c>
      <c r="H12" s="101">
        <f t="shared" si="1"/>
        <v>3200</v>
      </c>
      <c r="I12" s="102">
        <f t="shared" si="1"/>
        <v>3000</v>
      </c>
      <c r="J12" s="89">
        <f t="shared" si="3"/>
        <v>200</v>
      </c>
      <c r="K12" s="103">
        <v>3200</v>
      </c>
      <c r="L12" s="109">
        <v>3000</v>
      </c>
      <c r="M12" s="92">
        <f t="shared" si="4"/>
        <v>200</v>
      </c>
      <c r="N12" s="103">
        <v>0</v>
      </c>
      <c r="O12" s="109">
        <v>0</v>
      </c>
      <c r="P12" s="92">
        <f t="shared" si="5"/>
        <v>0</v>
      </c>
      <c r="Q12" s="103">
        <v>0</v>
      </c>
      <c r="R12" s="109">
        <v>0</v>
      </c>
      <c r="S12" s="92">
        <f t="shared" si="6"/>
        <v>0</v>
      </c>
      <c r="T12" s="103">
        <v>0</v>
      </c>
      <c r="U12" s="109">
        <v>0</v>
      </c>
      <c r="V12" s="92">
        <f t="shared" si="7"/>
        <v>0</v>
      </c>
      <c r="W12" s="105">
        <v>0</v>
      </c>
      <c r="X12" s="110">
        <v>0</v>
      </c>
      <c r="Y12" s="92">
        <f t="shared" si="8"/>
        <v>0</v>
      </c>
      <c r="Z12" s="103">
        <v>0</v>
      </c>
      <c r="AA12" s="109">
        <v>0</v>
      </c>
      <c r="AB12" s="92">
        <f t="shared" si="9"/>
        <v>0</v>
      </c>
      <c r="AC12" s="103">
        <v>0</v>
      </c>
      <c r="AD12" s="109">
        <v>0</v>
      </c>
      <c r="AE12" s="92">
        <f t="shared" si="10"/>
        <v>0</v>
      </c>
      <c r="AF12" s="103">
        <v>0</v>
      </c>
      <c r="AG12" s="109">
        <v>0</v>
      </c>
      <c r="AH12" s="92">
        <f t="shared" si="11"/>
        <v>0</v>
      </c>
      <c r="AI12" s="103">
        <v>0</v>
      </c>
      <c r="AJ12" s="109">
        <v>0</v>
      </c>
      <c r="AK12" s="92">
        <f t="shared" si="12"/>
        <v>0</v>
      </c>
      <c r="AL12" s="103">
        <v>0</v>
      </c>
      <c r="AM12" s="109">
        <v>0</v>
      </c>
      <c r="AN12" s="92">
        <f t="shared" si="13"/>
        <v>0</v>
      </c>
      <c r="AO12" s="103">
        <v>0</v>
      </c>
      <c r="AP12" s="109">
        <v>0</v>
      </c>
      <c r="AQ12" s="92">
        <f t="shared" si="14"/>
        <v>0</v>
      </c>
      <c r="AR12" s="103">
        <v>0</v>
      </c>
      <c r="AS12" s="109">
        <v>0</v>
      </c>
      <c r="AT12" s="92">
        <f t="shared" si="15"/>
        <v>0</v>
      </c>
      <c r="AU12" s="103">
        <v>0</v>
      </c>
      <c r="AV12" s="109">
        <v>0</v>
      </c>
      <c r="AW12" s="92">
        <f t="shared" si="16"/>
        <v>0</v>
      </c>
      <c r="AX12" s="103">
        <v>0</v>
      </c>
      <c r="AY12" s="109">
        <v>0</v>
      </c>
      <c r="AZ12" s="92">
        <f t="shared" si="17"/>
        <v>0</v>
      </c>
      <c r="BA12" s="103">
        <v>0</v>
      </c>
      <c r="BB12" s="109">
        <v>0</v>
      </c>
      <c r="BC12" s="92">
        <f t="shared" si="18"/>
        <v>0</v>
      </c>
      <c r="BD12" s="103">
        <v>0</v>
      </c>
      <c r="BE12" s="109">
        <v>0</v>
      </c>
      <c r="BF12" s="92">
        <f t="shared" si="19"/>
        <v>0</v>
      </c>
      <c r="BG12" s="103">
        <v>0</v>
      </c>
      <c r="BH12" s="109">
        <v>0</v>
      </c>
      <c r="BI12" s="92">
        <f t="shared" si="20"/>
        <v>0</v>
      </c>
      <c r="BJ12" s="95"/>
      <c r="BK12" s="95"/>
      <c r="BM12" s="95"/>
      <c r="BN12" s="95"/>
      <c r="BO12" s="95"/>
    </row>
    <row r="13" spans="1:68" ht="18.75" customHeight="1" x14ac:dyDescent="0.2">
      <c r="A13" s="96"/>
      <c r="B13" s="97">
        <v>2230</v>
      </c>
      <c r="C13" s="98" t="s">
        <v>111</v>
      </c>
      <c r="D13" s="136"/>
      <c r="E13" s="99">
        <f t="shared" si="0"/>
        <v>1666850</v>
      </c>
      <c r="F13" s="100">
        <f t="shared" si="0"/>
        <v>1280920</v>
      </c>
      <c r="G13" s="135">
        <f t="shared" si="2"/>
        <v>385930</v>
      </c>
      <c r="H13" s="101">
        <f t="shared" si="1"/>
        <v>1666850</v>
      </c>
      <c r="I13" s="102">
        <f t="shared" si="1"/>
        <v>1280920</v>
      </c>
      <c r="J13" s="89">
        <f t="shared" si="3"/>
        <v>385930</v>
      </c>
      <c r="K13" s="103">
        <v>1264870</v>
      </c>
      <c r="L13" s="104">
        <v>1080216</v>
      </c>
      <c r="M13" s="92">
        <f t="shared" si="4"/>
        <v>184654</v>
      </c>
      <c r="N13" s="103">
        <v>0</v>
      </c>
      <c r="O13" s="104">
        <v>0</v>
      </c>
      <c r="P13" s="92">
        <f t="shared" si="5"/>
        <v>0</v>
      </c>
      <c r="Q13" s="103">
        <v>401980</v>
      </c>
      <c r="R13" s="104">
        <v>200704</v>
      </c>
      <c r="S13" s="92">
        <f t="shared" si="6"/>
        <v>201276</v>
      </c>
      <c r="T13" s="103">
        <v>0</v>
      </c>
      <c r="U13" s="104">
        <v>0</v>
      </c>
      <c r="V13" s="92">
        <f t="shared" si="7"/>
        <v>0</v>
      </c>
      <c r="W13" s="105">
        <v>0</v>
      </c>
      <c r="X13" s="106">
        <v>0</v>
      </c>
      <c r="Y13" s="92">
        <f t="shared" si="8"/>
        <v>0</v>
      </c>
      <c r="Z13" s="103">
        <v>0</v>
      </c>
      <c r="AA13" s="104">
        <v>0</v>
      </c>
      <c r="AB13" s="92">
        <f t="shared" si="9"/>
        <v>0</v>
      </c>
      <c r="AC13" s="103">
        <v>0</v>
      </c>
      <c r="AD13" s="104">
        <v>0</v>
      </c>
      <c r="AE13" s="92">
        <f t="shared" si="10"/>
        <v>0</v>
      </c>
      <c r="AF13" s="103">
        <v>0</v>
      </c>
      <c r="AG13" s="104">
        <v>0</v>
      </c>
      <c r="AH13" s="92">
        <f t="shared" si="11"/>
        <v>0</v>
      </c>
      <c r="AI13" s="103">
        <v>0</v>
      </c>
      <c r="AJ13" s="104">
        <v>0</v>
      </c>
      <c r="AK13" s="92">
        <f t="shared" si="12"/>
        <v>0</v>
      </c>
      <c r="AL13" s="103">
        <v>0</v>
      </c>
      <c r="AM13" s="104">
        <v>0</v>
      </c>
      <c r="AN13" s="92">
        <f t="shared" si="13"/>
        <v>0</v>
      </c>
      <c r="AO13" s="103">
        <v>0</v>
      </c>
      <c r="AP13" s="104">
        <v>0</v>
      </c>
      <c r="AQ13" s="92">
        <f t="shared" si="14"/>
        <v>0</v>
      </c>
      <c r="AR13" s="103">
        <v>0</v>
      </c>
      <c r="AS13" s="104">
        <v>0</v>
      </c>
      <c r="AT13" s="92">
        <f t="shared" si="15"/>
        <v>0</v>
      </c>
      <c r="AU13" s="103">
        <v>0</v>
      </c>
      <c r="AV13" s="104">
        <v>0</v>
      </c>
      <c r="AW13" s="92">
        <f t="shared" si="16"/>
        <v>0</v>
      </c>
      <c r="AX13" s="103">
        <v>0</v>
      </c>
      <c r="AY13" s="104">
        <v>0</v>
      </c>
      <c r="AZ13" s="92">
        <f t="shared" si="17"/>
        <v>0</v>
      </c>
      <c r="BA13" s="103">
        <v>0</v>
      </c>
      <c r="BB13" s="104">
        <v>0</v>
      </c>
      <c r="BC13" s="92">
        <f t="shared" si="18"/>
        <v>0</v>
      </c>
      <c r="BD13" s="103">
        <v>0</v>
      </c>
      <c r="BE13" s="104">
        <v>0</v>
      </c>
      <c r="BF13" s="92">
        <f t="shared" si="19"/>
        <v>0</v>
      </c>
      <c r="BG13" s="103">
        <v>0</v>
      </c>
      <c r="BH13" s="104">
        <v>0</v>
      </c>
      <c r="BI13" s="92">
        <f t="shared" si="20"/>
        <v>0</v>
      </c>
      <c r="BJ13" s="95"/>
      <c r="BK13" s="95"/>
      <c r="BM13" s="95"/>
      <c r="BN13" s="95"/>
      <c r="BO13" s="95"/>
    </row>
    <row r="14" spans="1:68" ht="18.75" customHeight="1" x14ac:dyDescent="0.2">
      <c r="A14" s="96"/>
      <c r="B14" s="97">
        <v>2240</v>
      </c>
      <c r="C14" s="98" t="s">
        <v>37</v>
      </c>
      <c r="D14" s="136"/>
      <c r="E14" s="99">
        <f t="shared" si="0"/>
        <v>589675</v>
      </c>
      <c r="F14" s="100">
        <f t="shared" si="0"/>
        <v>578911.65</v>
      </c>
      <c r="G14" s="135">
        <f t="shared" si="2"/>
        <v>10763.349999999977</v>
      </c>
      <c r="H14" s="101">
        <f t="shared" si="1"/>
        <v>576600</v>
      </c>
      <c r="I14" s="102">
        <f t="shared" si="1"/>
        <v>575911.65</v>
      </c>
      <c r="J14" s="89">
        <f t="shared" si="3"/>
        <v>688.34999999997672</v>
      </c>
      <c r="K14" s="103">
        <v>576600</v>
      </c>
      <c r="L14" s="104">
        <v>575911.65</v>
      </c>
      <c r="M14" s="92">
        <f t="shared" si="4"/>
        <v>688.34999999997672</v>
      </c>
      <c r="N14" s="103">
        <v>0</v>
      </c>
      <c r="O14" s="104">
        <v>0</v>
      </c>
      <c r="P14" s="92">
        <f t="shared" si="5"/>
        <v>0</v>
      </c>
      <c r="Q14" s="103">
        <v>0</v>
      </c>
      <c r="R14" s="104">
        <v>0</v>
      </c>
      <c r="S14" s="92">
        <f t="shared" si="6"/>
        <v>0</v>
      </c>
      <c r="T14" s="103">
        <v>0</v>
      </c>
      <c r="U14" s="104">
        <v>0</v>
      </c>
      <c r="V14" s="92">
        <f t="shared" si="7"/>
        <v>0</v>
      </c>
      <c r="W14" s="105">
        <v>0</v>
      </c>
      <c r="X14" s="106">
        <v>0</v>
      </c>
      <c r="Y14" s="92">
        <f t="shared" si="8"/>
        <v>0</v>
      </c>
      <c r="Z14" s="103">
        <v>0</v>
      </c>
      <c r="AA14" s="104">
        <v>0</v>
      </c>
      <c r="AB14" s="92">
        <f t="shared" si="9"/>
        <v>0</v>
      </c>
      <c r="AC14" s="103">
        <v>0</v>
      </c>
      <c r="AD14" s="104">
        <v>0</v>
      </c>
      <c r="AE14" s="92">
        <f t="shared" si="10"/>
        <v>0</v>
      </c>
      <c r="AF14" s="103">
        <v>0</v>
      </c>
      <c r="AG14" s="104">
        <v>0</v>
      </c>
      <c r="AH14" s="92">
        <f t="shared" si="11"/>
        <v>0</v>
      </c>
      <c r="AI14" s="103">
        <v>13075</v>
      </c>
      <c r="AJ14" s="104">
        <v>3000</v>
      </c>
      <c r="AK14" s="92">
        <f t="shared" si="12"/>
        <v>10075</v>
      </c>
      <c r="AL14" s="103">
        <v>0</v>
      </c>
      <c r="AM14" s="104">
        <v>0</v>
      </c>
      <c r="AN14" s="92">
        <f t="shared" si="13"/>
        <v>0</v>
      </c>
      <c r="AO14" s="103">
        <v>0</v>
      </c>
      <c r="AP14" s="104">
        <v>0</v>
      </c>
      <c r="AQ14" s="92">
        <f t="shared" si="14"/>
        <v>0</v>
      </c>
      <c r="AR14" s="103">
        <v>0</v>
      </c>
      <c r="AS14" s="104">
        <v>0</v>
      </c>
      <c r="AT14" s="92">
        <f t="shared" si="15"/>
        <v>0</v>
      </c>
      <c r="AU14" s="103">
        <v>0</v>
      </c>
      <c r="AV14" s="104">
        <v>0</v>
      </c>
      <c r="AW14" s="92">
        <f t="shared" si="16"/>
        <v>0</v>
      </c>
      <c r="AX14" s="103">
        <v>0</v>
      </c>
      <c r="AY14" s="104">
        <v>0</v>
      </c>
      <c r="AZ14" s="92">
        <f t="shared" si="17"/>
        <v>0</v>
      </c>
      <c r="BA14" s="103">
        <v>0</v>
      </c>
      <c r="BB14" s="104">
        <v>0</v>
      </c>
      <c r="BC14" s="92">
        <f t="shared" si="18"/>
        <v>0</v>
      </c>
      <c r="BD14" s="103">
        <v>0</v>
      </c>
      <c r="BE14" s="104">
        <v>0</v>
      </c>
      <c r="BF14" s="92">
        <f t="shared" si="19"/>
        <v>0</v>
      </c>
      <c r="BG14" s="103">
        <v>0</v>
      </c>
      <c r="BH14" s="104">
        <v>0</v>
      </c>
      <c r="BI14" s="92">
        <f t="shared" si="20"/>
        <v>0</v>
      </c>
      <c r="BJ14" s="95"/>
      <c r="BK14" s="95"/>
      <c r="BM14" s="95"/>
      <c r="BN14" s="95"/>
      <c r="BO14" s="95"/>
    </row>
    <row r="15" spans="1:68" ht="18.75" customHeight="1" x14ac:dyDescent="0.2">
      <c r="A15" s="96"/>
      <c r="B15" s="97">
        <v>2250</v>
      </c>
      <c r="C15" s="98" t="s">
        <v>112</v>
      </c>
      <c r="D15" s="136"/>
      <c r="E15" s="99">
        <f t="shared" si="0"/>
        <v>19850</v>
      </c>
      <c r="F15" s="100">
        <f t="shared" si="0"/>
        <v>19843.300000000003</v>
      </c>
      <c r="G15" s="135">
        <f t="shared" si="2"/>
        <v>6.6999999999970896</v>
      </c>
      <c r="H15" s="101">
        <f t="shared" si="1"/>
        <v>19850</v>
      </c>
      <c r="I15" s="102">
        <f t="shared" si="1"/>
        <v>19843.300000000003</v>
      </c>
      <c r="J15" s="89">
        <f t="shared" si="3"/>
        <v>6.6999999999970896</v>
      </c>
      <c r="K15" s="103">
        <v>19850</v>
      </c>
      <c r="L15" s="104">
        <v>19843.300000000003</v>
      </c>
      <c r="M15" s="92">
        <f t="shared" si="4"/>
        <v>6.6999999999970896</v>
      </c>
      <c r="N15" s="103">
        <v>0</v>
      </c>
      <c r="O15" s="104">
        <v>0</v>
      </c>
      <c r="P15" s="92">
        <f t="shared" si="5"/>
        <v>0</v>
      </c>
      <c r="Q15" s="103">
        <v>0</v>
      </c>
      <c r="R15" s="104">
        <v>0</v>
      </c>
      <c r="S15" s="92">
        <f t="shared" si="6"/>
        <v>0</v>
      </c>
      <c r="T15" s="103">
        <v>0</v>
      </c>
      <c r="U15" s="104">
        <v>0</v>
      </c>
      <c r="V15" s="92">
        <f t="shared" si="7"/>
        <v>0</v>
      </c>
      <c r="W15" s="105">
        <v>0</v>
      </c>
      <c r="X15" s="106">
        <v>0</v>
      </c>
      <c r="Y15" s="92">
        <f t="shared" si="8"/>
        <v>0</v>
      </c>
      <c r="Z15" s="103">
        <v>0</v>
      </c>
      <c r="AA15" s="104">
        <v>0</v>
      </c>
      <c r="AB15" s="92">
        <f t="shared" si="9"/>
        <v>0</v>
      </c>
      <c r="AC15" s="103">
        <v>0</v>
      </c>
      <c r="AD15" s="104">
        <v>0</v>
      </c>
      <c r="AE15" s="92">
        <f t="shared" si="10"/>
        <v>0</v>
      </c>
      <c r="AF15" s="103">
        <v>0</v>
      </c>
      <c r="AG15" s="104">
        <v>0</v>
      </c>
      <c r="AH15" s="92">
        <f t="shared" si="11"/>
        <v>0</v>
      </c>
      <c r="AI15" s="103">
        <v>0</v>
      </c>
      <c r="AJ15" s="104">
        <v>0</v>
      </c>
      <c r="AK15" s="92">
        <f t="shared" si="12"/>
        <v>0</v>
      </c>
      <c r="AL15" s="103">
        <v>0</v>
      </c>
      <c r="AM15" s="104">
        <v>0</v>
      </c>
      <c r="AN15" s="92">
        <f t="shared" si="13"/>
        <v>0</v>
      </c>
      <c r="AO15" s="103">
        <v>0</v>
      </c>
      <c r="AP15" s="104">
        <v>0</v>
      </c>
      <c r="AQ15" s="92">
        <f t="shared" si="14"/>
        <v>0</v>
      </c>
      <c r="AR15" s="103">
        <v>0</v>
      </c>
      <c r="AS15" s="104">
        <v>0</v>
      </c>
      <c r="AT15" s="92">
        <f t="shared" si="15"/>
        <v>0</v>
      </c>
      <c r="AU15" s="103">
        <v>0</v>
      </c>
      <c r="AV15" s="104">
        <v>0</v>
      </c>
      <c r="AW15" s="92">
        <f t="shared" si="16"/>
        <v>0</v>
      </c>
      <c r="AX15" s="103">
        <v>0</v>
      </c>
      <c r="AY15" s="104">
        <v>0</v>
      </c>
      <c r="AZ15" s="92">
        <f t="shared" si="17"/>
        <v>0</v>
      </c>
      <c r="BA15" s="103">
        <v>0</v>
      </c>
      <c r="BB15" s="104">
        <v>0</v>
      </c>
      <c r="BC15" s="92">
        <f t="shared" si="18"/>
        <v>0</v>
      </c>
      <c r="BD15" s="103">
        <v>0</v>
      </c>
      <c r="BE15" s="104">
        <v>0</v>
      </c>
      <c r="BF15" s="92">
        <f t="shared" si="19"/>
        <v>0</v>
      </c>
      <c r="BG15" s="103">
        <v>0</v>
      </c>
      <c r="BH15" s="104">
        <v>0</v>
      </c>
      <c r="BI15" s="92">
        <f t="shared" si="20"/>
        <v>0</v>
      </c>
      <c r="BJ15" s="95"/>
      <c r="BK15" s="95"/>
      <c r="BM15" s="95"/>
      <c r="BN15" s="95"/>
      <c r="BO15" s="95"/>
    </row>
    <row r="16" spans="1:68" ht="18.75" customHeight="1" x14ac:dyDescent="0.2">
      <c r="A16" s="96"/>
      <c r="B16" s="97">
        <v>2271</v>
      </c>
      <c r="C16" s="98" t="s">
        <v>113</v>
      </c>
      <c r="D16" s="136"/>
      <c r="E16" s="99">
        <f t="shared" si="0"/>
        <v>2248870</v>
      </c>
      <c r="F16" s="100">
        <f t="shared" si="0"/>
        <v>2212620.11</v>
      </c>
      <c r="G16" s="135">
        <f t="shared" si="2"/>
        <v>36249.89000000013</v>
      </c>
      <c r="H16" s="101">
        <f t="shared" si="1"/>
        <v>2238870</v>
      </c>
      <c r="I16" s="102">
        <f t="shared" si="1"/>
        <v>2212620.11</v>
      </c>
      <c r="J16" s="89">
        <f t="shared" si="3"/>
        <v>26249.89000000013</v>
      </c>
      <c r="K16" s="103">
        <v>2238870</v>
      </c>
      <c r="L16" s="104">
        <v>2212620.11</v>
      </c>
      <c r="M16" s="92">
        <f t="shared" si="4"/>
        <v>26249.89000000013</v>
      </c>
      <c r="N16" s="103">
        <v>0</v>
      </c>
      <c r="O16" s="104">
        <v>0</v>
      </c>
      <c r="P16" s="92">
        <f t="shared" si="5"/>
        <v>0</v>
      </c>
      <c r="Q16" s="103">
        <v>0</v>
      </c>
      <c r="R16" s="104">
        <v>0</v>
      </c>
      <c r="S16" s="92">
        <f t="shared" si="6"/>
        <v>0</v>
      </c>
      <c r="T16" s="103">
        <v>0</v>
      </c>
      <c r="U16" s="104">
        <v>0</v>
      </c>
      <c r="V16" s="92">
        <f t="shared" si="7"/>
        <v>0</v>
      </c>
      <c r="W16" s="105">
        <v>0</v>
      </c>
      <c r="X16" s="106">
        <v>0</v>
      </c>
      <c r="Y16" s="92">
        <f t="shared" si="8"/>
        <v>0</v>
      </c>
      <c r="Z16" s="103">
        <v>0</v>
      </c>
      <c r="AA16" s="104">
        <v>0</v>
      </c>
      <c r="AB16" s="92">
        <f t="shared" si="9"/>
        <v>0</v>
      </c>
      <c r="AC16" s="103">
        <v>0</v>
      </c>
      <c r="AD16" s="104">
        <v>0</v>
      </c>
      <c r="AE16" s="92">
        <f t="shared" si="10"/>
        <v>0</v>
      </c>
      <c r="AF16" s="103">
        <v>0</v>
      </c>
      <c r="AG16" s="104">
        <v>0</v>
      </c>
      <c r="AH16" s="92">
        <f t="shared" si="11"/>
        <v>0</v>
      </c>
      <c r="AI16" s="103">
        <v>10000</v>
      </c>
      <c r="AJ16" s="104">
        <v>0</v>
      </c>
      <c r="AK16" s="92">
        <f t="shared" si="12"/>
        <v>10000</v>
      </c>
      <c r="AL16" s="103">
        <v>0</v>
      </c>
      <c r="AM16" s="104">
        <v>0</v>
      </c>
      <c r="AN16" s="92">
        <f t="shared" si="13"/>
        <v>0</v>
      </c>
      <c r="AO16" s="103">
        <v>0</v>
      </c>
      <c r="AP16" s="104">
        <v>0</v>
      </c>
      <c r="AQ16" s="92">
        <f t="shared" si="14"/>
        <v>0</v>
      </c>
      <c r="AR16" s="103">
        <v>0</v>
      </c>
      <c r="AS16" s="104">
        <v>0</v>
      </c>
      <c r="AT16" s="92">
        <f t="shared" si="15"/>
        <v>0</v>
      </c>
      <c r="AU16" s="103">
        <v>0</v>
      </c>
      <c r="AV16" s="104">
        <v>0</v>
      </c>
      <c r="AW16" s="92">
        <f t="shared" si="16"/>
        <v>0</v>
      </c>
      <c r="AX16" s="103">
        <v>0</v>
      </c>
      <c r="AY16" s="104">
        <v>0</v>
      </c>
      <c r="AZ16" s="92">
        <f t="shared" si="17"/>
        <v>0</v>
      </c>
      <c r="BA16" s="103">
        <v>0</v>
      </c>
      <c r="BB16" s="104">
        <v>0</v>
      </c>
      <c r="BC16" s="92">
        <f t="shared" si="18"/>
        <v>0</v>
      </c>
      <c r="BD16" s="103">
        <v>0</v>
      </c>
      <c r="BE16" s="104">
        <v>0</v>
      </c>
      <c r="BF16" s="92">
        <f t="shared" si="19"/>
        <v>0</v>
      </c>
      <c r="BG16" s="103">
        <v>0</v>
      </c>
      <c r="BH16" s="104">
        <v>0</v>
      </c>
      <c r="BI16" s="92">
        <f t="shared" si="20"/>
        <v>0</v>
      </c>
      <c r="BJ16" s="95"/>
      <c r="BK16" s="95"/>
      <c r="BM16" s="95"/>
      <c r="BN16" s="95"/>
      <c r="BO16" s="95"/>
    </row>
    <row r="17" spans="1:67" ht="18.75" customHeight="1" x14ac:dyDescent="0.2">
      <c r="A17" s="96"/>
      <c r="B17" s="97">
        <v>2272</v>
      </c>
      <c r="C17" s="98" t="s">
        <v>114</v>
      </c>
      <c r="D17" s="136"/>
      <c r="E17" s="99">
        <f t="shared" si="0"/>
        <v>283876</v>
      </c>
      <c r="F17" s="100">
        <f t="shared" si="0"/>
        <v>256730.10000000003</v>
      </c>
      <c r="G17" s="135">
        <f t="shared" si="2"/>
        <v>27145.899999999965</v>
      </c>
      <c r="H17" s="101">
        <f t="shared" si="1"/>
        <v>256876</v>
      </c>
      <c r="I17" s="102">
        <f t="shared" si="1"/>
        <v>229797.21000000002</v>
      </c>
      <c r="J17" s="89">
        <f t="shared" si="3"/>
        <v>27078.789999999979</v>
      </c>
      <c r="K17" s="103">
        <v>256876</v>
      </c>
      <c r="L17" s="104">
        <v>229797.21000000002</v>
      </c>
      <c r="M17" s="92">
        <f t="shared" si="4"/>
        <v>27078.789999999979</v>
      </c>
      <c r="N17" s="103">
        <v>0</v>
      </c>
      <c r="O17" s="104">
        <v>0</v>
      </c>
      <c r="P17" s="92">
        <f t="shared" si="5"/>
        <v>0</v>
      </c>
      <c r="Q17" s="103">
        <v>0</v>
      </c>
      <c r="R17" s="104">
        <v>0</v>
      </c>
      <c r="S17" s="92">
        <f t="shared" si="6"/>
        <v>0</v>
      </c>
      <c r="T17" s="103">
        <v>0</v>
      </c>
      <c r="U17" s="104">
        <v>0</v>
      </c>
      <c r="V17" s="92">
        <f t="shared" si="7"/>
        <v>0</v>
      </c>
      <c r="W17" s="105">
        <v>0</v>
      </c>
      <c r="X17" s="106">
        <v>0</v>
      </c>
      <c r="Y17" s="92">
        <f t="shared" si="8"/>
        <v>0</v>
      </c>
      <c r="Z17" s="103">
        <v>0</v>
      </c>
      <c r="AA17" s="104">
        <v>0</v>
      </c>
      <c r="AB17" s="92">
        <f t="shared" si="9"/>
        <v>0</v>
      </c>
      <c r="AC17" s="103">
        <v>0</v>
      </c>
      <c r="AD17" s="104">
        <v>0</v>
      </c>
      <c r="AE17" s="92">
        <f t="shared" si="10"/>
        <v>0</v>
      </c>
      <c r="AF17" s="103">
        <v>0</v>
      </c>
      <c r="AG17" s="104">
        <v>0</v>
      </c>
      <c r="AH17" s="92">
        <f t="shared" si="11"/>
        <v>0</v>
      </c>
      <c r="AI17" s="103">
        <v>27000</v>
      </c>
      <c r="AJ17" s="104">
        <v>26932.89</v>
      </c>
      <c r="AK17" s="92">
        <f t="shared" si="12"/>
        <v>67.110000000000582</v>
      </c>
      <c r="AL17" s="103">
        <v>0</v>
      </c>
      <c r="AM17" s="104">
        <v>0</v>
      </c>
      <c r="AN17" s="92">
        <f t="shared" si="13"/>
        <v>0</v>
      </c>
      <c r="AO17" s="103">
        <v>0</v>
      </c>
      <c r="AP17" s="104">
        <v>0</v>
      </c>
      <c r="AQ17" s="92">
        <f t="shared" si="14"/>
        <v>0</v>
      </c>
      <c r="AR17" s="103">
        <v>0</v>
      </c>
      <c r="AS17" s="104">
        <v>0</v>
      </c>
      <c r="AT17" s="92">
        <f t="shared" si="15"/>
        <v>0</v>
      </c>
      <c r="AU17" s="103">
        <v>0</v>
      </c>
      <c r="AV17" s="104">
        <v>0</v>
      </c>
      <c r="AW17" s="92">
        <f t="shared" si="16"/>
        <v>0</v>
      </c>
      <c r="AX17" s="103">
        <v>0</v>
      </c>
      <c r="AY17" s="104">
        <v>0</v>
      </c>
      <c r="AZ17" s="92">
        <f t="shared" si="17"/>
        <v>0</v>
      </c>
      <c r="BA17" s="103">
        <v>0</v>
      </c>
      <c r="BB17" s="104">
        <v>0</v>
      </c>
      <c r="BC17" s="92">
        <f t="shared" si="18"/>
        <v>0</v>
      </c>
      <c r="BD17" s="103">
        <v>0</v>
      </c>
      <c r="BE17" s="104">
        <v>0</v>
      </c>
      <c r="BF17" s="92">
        <f t="shared" si="19"/>
        <v>0</v>
      </c>
      <c r="BG17" s="103">
        <v>0</v>
      </c>
      <c r="BH17" s="104">
        <v>0</v>
      </c>
      <c r="BI17" s="92">
        <f t="shared" si="20"/>
        <v>0</v>
      </c>
      <c r="BJ17" s="95"/>
      <c r="BK17" s="95"/>
      <c r="BM17" s="95"/>
      <c r="BN17" s="95"/>
      <c r="BO17" s="95"/>
    </row>
    <row r="18" spans="1:67" ht="18.75" customHeight="1" x14ac:dyDescent="0.2">
      <c r="A18" s="96"/>
      <c r="B18" s="97">
        <v>2273</v>
      </c>
      <c r="C18" s="98" t="s">
        <v>115</v>
      </c>
      <c r="D18" s="136"/>
      <c r="E18" s="99">
        <f t="shared" si="0"/>
        <v>452314.37</v>
      </c>
      <c r="F18" s="100">
        <f t="shared" si="0"/>
        <v>449013.64</v>
      </c>
      <c r="G18" s="135">
        <f t="shared" si="2"/>
        <v>3300.7299999999814</v>
      </c>
      <c r="H18" s="101">
        <f t="shared" si="1"/>
        <v>449014.37</v>
      </c>
      <c r="I18" s="102">
        <f t="shared" si="1"/>
        <v>449013.64</v>
      </c>
      <c r="J18" s="89">
        <f t="shared" si="3"/>
        <v>0.72999999998137355</v>
      </c>
      <c r="K18" s="103">
        <v>449014.37</v>
      </c>
      <c r="L18" s="104">
        <v>449013.64</v>
      </c>
      <c r="M18" s="92">
        <f t="shared" si="4"/>
        <v>0.72999999998137355</v>
      </c>
      <c r="N18" s="103">
        <v>0</v>
      </c>
      <c r="O18" s="104">
        <v>0</v>
      </c>
      <c r="P18" s="92">
        <f t="shared" si="5"/>
        <v>0</v>
      </c>
      <c r="Q18" s="103">
        <v>0</v>
      </c>
      <c r="R18" s="104">
        <v>0</v>
      </c>
      <c r="S18" s="92">
        <f t="shared" si="6"/>
        <v>0</v>
      </c>
      <c r="T18" s="103">
        <v>0</v>
      </c>
      <c r="U18" s="104">
        <v>0</v>
      </c>
      <c r="V18" s="92">
        <f t="shared" si="7"/>
        <v>0</v>
      </c>
      <c r="W18" s="105">
        <v>0</v>
      </c>
      <c r="X18" s="106">
        <v>0</v>
      </c>
      <c r="Y18" s="92">
        <f t="shared" si="8"/>
        <v>0</v>
      </c>
      <c r="Z18" s="103">
        <v>0</v>
      </c>
      <c r="AA18" s="104">
        <v>0</v>
      </c>
      <c r="AB18" s="92">
        <f t="shared" si="9"/>
        <v>0</v>
      </c>
      <c r="AC18" s="103">
        <v>0</v>
      </c>
      <c r="AD18" s="104">
        <v>0</v>
      </c>
      <c r="AE18" s="92">
        <f t="shared" si="10"/>
        <v>0</v>
      </c>
      <c r="AF18" s="103">
        <v>0</v>
      </c>
      <c r="AG18" s="104">
        <v>0</v>
      </c>
      <c r="AH18" s="92">
        <f t="shared" si="11"/>
        <v>0</v>
      </c>
      <c r="AI18" s="103">
        <v>3300</v>
      </c>
      <c r="AJ18" s="104">
        <v>0</v>
      </c>
      <c r="AK18" s="92">
        <f t="shared" si="12"/>
        <v>3300</v>
      </c>
      <c r="AL18" s="103">
        <v>0</v>
      </c>
      <c r="AM18" s="104">
        <v>0</v>
      </c>
      <c r="AN18" s="92">
        <f t="shared" si="13"/>
        <v>0</v>
      </c>
      <c r="AO18" s="103">
        <v>0</v>
      </c>
      <c r="AP18" s="104">
        <v>0</v>
      </c>
      <c r="AQ18" s="92">
        <f t="shared" si="14"/>
        <v>0</v>
      </c>
      <c r="AR18" s="103">
        <v>0</v>
      </c>
      <c r="AS18" s="104">
        <v>0</v>
      </c>
      <c r="AT18" s="92">
        <f t="shared" si="15"/>
        <v>0</v>
      </c>
      <c r="AU18" s="103">
        <v>0</v>
      </c>
      <c r="AV18" s="104">
        <v>0</v>
      </c>
      <c r="AW18" s="92">
        <f t="shared" si="16"/>
        <v>0</v>
      </c>
      <c r="AX18" s="103">
        <v>0</v>
      </c>
      <c r="AY18" s="104">
        <v>0</v>
      </c>
      <c r="AZ18" s="92">
        <f t="shared" si="17"/>
        <v>0</v>
      </c>
      <c r="BA18" s="103">
        <v>0</v>
      </c>
      <c r="BB18" s="104">
        <v>0</v>
      </c>
      <c r="BC18" s="92">
        <f t="shared" si="18"/>
        <v>0</v>
      </c>
      <c r="BD18" s="103">
        <v>0</v>
      </c>
      <c r="BE18" s="104">
        <v>0</v>
      </c>
      <c r="BF18" s="92">
        <f t="shared" si="19"/>
        <v>0</v>
      </c>
      <c r="BG18" s="103">
        <v>0</v>
      </c>
      <c r="BH18" s="104">
        <v>0</v>
      </c>
      <c r="BI18" s="92">
        <f t="shared" si="20"/>
        <v>0</v>
      </c>
      <c r="BJ18" s="95"/>
      <c r="BK18" s="95"/>
      <c r="BM18" s="95"/>
      <c r="BN18" s="95"/>
      <c r="BO18" s="95"/>
    </row>
    <row r="19" spans="1:67" ht="18.75" customHeight="1" x14ac:dyDescent="0.2">
      <c r="A19" s="96"/>
      <c r="B19" s="97">
        <v>2274</v>
      </c>
      <c r="C19" s="98" t="s">
        <v>116</v>
      </c>
      <c r="D19" s="136"/>
      <c r="E19" s="99">
        <f t="shared" si="0"/>
        <v>0</v>
      </c>
      <c r="F19" s="100">
        <f t="shared" si="0"/>
        <v>0</v>
      </c>
      <c r="G19" s="135">
        <f t="shared" si="2"/>
        <v>0</v>
      </c>
      <c r="H19" s="101">
        <f t="shared" si="1"/>
        <v>0</v>
      </c>
      <c r="I19" s="102">
        <f t="shared" si="1"/>
        <v>0</v>
      </c>
      <c r="J19" s="89">
        <f t="shared" si="3"/>
        <v>0</v>
      </c>
      <c r="K19" s="103">
        <v>0</v>
      </c>
      <c r="L19" s="104">
        <v>0</v>
      </c>
      <c r="M19" s="92">
        <f t="shared" si="4"/>
        <v>0</v>
      </c>
      <c r="N19" s="103">
        <v>0</v>
      </c>
      <c r="O19" s="104">
        <v>0</v>
      </c>
      <c r="P19" s="92">
        <f t="shared" si="5"/>
        <v>0</v>
      </c>
      <c r="Q19" s="103">
        <v>0</v>
      </c>
      <c r="R19" s="104">
        <v>0</v>
      </c>
      <c r="S19" s="92">
        <f t="shared" si="6"/>
        <v>0</v>
      </c>
      <c r="T19" s="103">
        <v>0</v>
      </c>
      <c r="U19" s="104">
        <v>0</v>
      </c>
      <c r="V19" s="92">
        <f t="shared" si="7"/>
        <v>0</v>
      </c>
      <c r="W19" s="105">
        <v>0</v>
      </c>
      <c r="X19" s="106">
        <v>0</v>
      </c>
      <c r="Y19" s="92">
        <f t="shared" si="8"/>
        <v>0</v>
      </c>
      <c r="Z19" s="103">
        <v>0</v>
      </c>
      <c r="AA19" s="104">
        <v>0</v>
      </c>
      <c r="AB19" s="92">
        <f t="shared" si="9"/>
        <v>0</v>
      </c>
      <c r="AC19" s="103">
        <v>0</v>
      </c>
      <c r="AD19" s="104">
        <v>0</v>
      </c>
      <c r="AE19" s="92">
        <f t="shared" si="10"/>
        <v>0</v>
      </c>
      <c r="AF19" s="103">
        <v>0</v>
      </c>
      <c r="AG19" s="104">
        <v>0</v>
      </c>
      <c r="AH19" s="92">
        <f t="shared" si="11"/>
        <v>0</v>
      </c>
      <c r="AI19" s="103">
        <v>0</v>
      </c>
      <c r="AJ19" s="104">
        <v>0</v>
      </c>
      <c r="AK19" s="92">
        <f t="shared" si="12"/>
        <v>0</v>
      </c>
      <c r="AL19" s="103">
        <v>0</v>
      </c>
      <c r="AM19" s="104">
        <v>0</v>
      </c>
      <c r="AN19" s="92">
        <f t="shared" si="13"/>
        <v>0</v>
      </c>
      <c r="AO19" s="103">
        <v>0</v>
      </c>
      <c r="AP19" s="104">
        <v>0</v>
      </c>
      <c r="AQ19" s="92">
        <f t="shared" si="14"/>
        <v>0</v>
      </c>
      <c r="AR19" s="103">
        <v>0</v>
      </c>
      <c r="AS19" s="104">
        <v>0</v>
      </c>
      <c r="AT19" s="92">
        <f t="shared" si="15"/>
        <v>0</v>
      </c>
      <c r="AU19" s="103">
        <v>0</v>
      </c>
      <c r="AV19" s="104">
        <v>0</v>
      </c>
      <c r="AW19" s="92">
        <f t="shared" si="16"/>
        <v>0</v>
      </c>
      <c r="AX19" s="103">
        <v>0</v>
      </c>
      <c r="AY19" s="104">
        <v>0</v>
      </c>
      <c r="AZ19" s="92">
        <f t="shared" si="17"/>
        <v>0</v>
      </c>
      <c r="BA19" s="103">
        <v>0</v>
      </c>
      <c r="BB19" s="104">
        <v>0</v>
      </c>
      <c r="BC19" s="92">
        <f t="shared" si="18"/>
        <v>0</v>
      </c>
      <c r="BD19" s="103">
        <v>0</v>
      </c>
      <c r="BE19" s="104">
        <v>0</v>
      </c>
      <c r="BF19" s="92">
        <f t="shared" si="19"/>
        <v>0</v>
      </c>
      <c r="BG19" s="103">
        <v>0</v>
      </c>
      <c r="BH19" s="104">
        <v>0</v>
      </c>
      <c r="BI19" s="92">
        <f t="shared" si="20"/>
        <v>0</v>
      </c>
      <c r="BJ19" s="95"/>
      <c r="BK19" s="95"/>
      <c r="BM19" s="95"/>
      <c r="BN19" s="95"/>
      <c r="BO19" s="95"/>
    </row>
    <row r="20" spans="1:67" ht="18.75" customHeight="1" x14ac:dyDescent="0.2">
      <c r="A20" s="96"/>
      <c r="B20" s="97">
        <v>2275</v>
      </c>
      <c r="C20" s="98" t="s">
        <v>117</v>
      </c>
      <c r="D20" s="136"/>
      <c r="E20" s="99">
        <f t="shared" si="0"/>
        <v>12550</v>
      </c>
      <c r="F20" s="100">
        <f t="shared" si="0"/>
        <v>11971.199999999999</v>
      </c>
      <c r="G20" s="135">
        <f t="shared" si="2"/>
        <v>578.80000000000109</v>
      </c>
      <c r="H20" s="101">
        <f t="shared" si="1"/>
        <v>12550</v>
      </c>
      <c r="I20" s="102">
        <f t="shared" si="1"/>
        <v>11971.199999999999</v>
      </c>
      <c r="J20" s="89">
        <f t="shared" si="3"/>
        <v>578.80000000000109</v>
      </c>
      <c r="K20" s="103">
        <v>12550</v>
      </c>
      <c r="L20" s="104">
        <v>11971.199999999999</v>
      </c>
      <c r="M20" s="92">
        <f t="shared" si="4"/>
        <v>578.80000000000109</v>
      </c>
      <c r="N20" s="103">
        <v>0</v>
      </c>
      <c r="O20" s="104">
        <v>0</v>
      </c>
      <c r="P20" s="92">
        <f t="shared" si="5"/>
        <v>0</v>
      </c>
      <c r="Q20" s="103">
        <v>0</v>
      </c>
      <c r="R20" s="104">
        <v>0</v>
      </c>
      <c r="S20" s="92">
        <f t="shared" si="6"/>
        <v>0</v>
      </c>
      <c r="T20" s="103">
        <v>0</v>
      </c>
      <c r="U20" s="104">
        <v>0</v>
      </c>
      <c r="V20" s="92">
        <f t="shared" si="7"/>
        <v>0</v>
      </c>
      <c r="W20" s="105">
        <v>0</v>
      </c>
      <c r="X20" s="106">
        <v>0</v>
      </c>
      <c r="Y20" s="92">
        <f t="shared" si="8"/>
        <v>0</v>
      </c>
      <c r="Z20" s="103">
        <v>0</v>
      </c>
      <c r="AA20" s="104">
        <v>0</v>
      </c>
      <c r="AB20" s="92">
        <f t="shared" si="9"/>
        <v>0</v>
      </c>
      <c r="AC20" s="103">
        <v>0</v>
      </c>
      <c r="AD20" s="104">
        <v>0</v>
      </c>
      <c r="AE20" s="92">
        <f t="shared" si="10"/>
        <v>0</v>
      </c>
      <c r="AF20" s="103">
        <v>0</v>
      </c>
      <c r="AG20" s="104">
        <v>0</v>
      </c>
      <c r="AH20" s="92">
        <f t="shared" si="11"/>
        <v>0</v>
      </c>
      <c r="AI20" s="103">
        <v>0</v>
      </c>
      <c r="AJ20" s="104">
        <v>0</v>
      </c>
      <c r="AK20" s="92">
        <f t="shared" si="12"/>
        <v>0</v>
      </c>
      <c r="AL20" s="103">
        <v>0</v>
      </c>
      <c r="AM20" s="104">
        <v>0</v>
      </c>
      <c r="AN20" s="92">
        <f t="shared" si="13"/>
        <v>0</v>
      </c>
      <c r="AO20" s="103">
        <v>0</v>
      </c>
      <c r="AP20" s="104">
        <v>0</v>
      </c>
      <c r="AQ20" s="92">
        <f t="shared" si="14"/>
        <v>0</v>
      </c>
      <c r="AR20" s="103">
        <v>0</v>
      </c>
      <c r="AS20" s="104">
        <v>0</v>
      </c>
      <c r="AT20" s="92">
        <f t="shared" si="15"/>
        <v>0</v>
      </c>
      <c r="AU20" s="103">
        <v>0</v>
      </c>
      <c r="AV20" s="104">
        <v>0</v>
      </c>
      <c r="AW20" s="92">
        <f t="shared" si="16"/>
        <v>0</v>
      </c>
      <c r="AX20" s="103">
        <v>0</v>
      </c>
      <c r="AY20" s="104">
        <v>0</v>
      </c>
      <c r="AZ20" s="92">
        <f t="shared" si="17"/>
        <v>0</v>
      </c>
      <c r="BA20" s="103">
        <v>0</v>
      </c>
      <c r="BB20" s="104">
        <v>0</v>
      </c>
      <c r="BC20" s="92">
        <f t="shared" si="18"/>
        <v>0</v>
      </c>
      <c r="BD20" s="103">
        <v>0</v>
      </c>
      <c r="BE20" s="104">
        <v>0</v>
      </c>
      <c r="BF20" s="92">
        <f t="shared" si="19"/>
        <v>0</v>
      </c>
      <c r="BG20" s="103">
        <v>0</v>
      </c>
      <c r="BH20" s="104">
        <v>0</v>
      </c>
      <c r="BI20" s="92">
        <f t="shared" si="20"/>
        <v>0</v>
      </c>
      <c r="BJ20" s="95"/>
      <c r="BK20" s="95"/>
      <c r="BM20" s="95"/>
      <c r="BN20" s="95"/>
      <c r="BO20" s="95"/>
    </row>
    <row r="21" spans="1:67" ht="18.75" customHeight="1" x14ac:dyDescent="0.2">
      <c r="A21" s="96"/>
      <c r="B21" s="97">
        <v>2282</v>
      </c>
      <c r="C21" s="98" t="s">
        <v>118</v>
      </c>
      <c r="D21" s="136"/>
      <c r="E21" s="99">
        <f t="shared" si="0"/>
        <v>1774.4</v>
      </c>
      <c r="F21" s="100">
        <f t="shared" si="0"/>
        <v>1774.4</v>
      </c>
      <c r="G21" s="135">
        <f t="shared" si="2"/>
        <v>0</v>
      </c>
      <c r="H21" s="101">
        <f t="shared" si="1"/>
        <v>1774.4</v>
      </c>
      <c r="I21" s="102">
        <f t="shared" si="1"/>
        <v>1774.4</v>
      </c>
      <c r="J21" s="89">
        <f t="shared" si="3"/>
        <v>0</v>
      </c>
      <c r="K21" s="103">
        <v>1774.4</v>
      </c>
      <c r="L21" s="104">
        <v>1774.4</v>
      </c>
      <c r="M21" s="92">
        <f t="shared" si="4"/>
        <v>0</v>
      </c>
      <c r="N21" s="103">
        <v>0</v>
      </c>
      <c r="O21" s="104">
        <v>0</v>
      </c>
      <c r="P21" s="92">
        <f t="shared" si="5"/>
        <v>0</v>
      </c>
      <c r="Q21" s="103">
        <v>0</v>
      </c>
      <c r="R21" s="104">
        <v>0</v>
      </c>
      <c r="S21" s="92">
        <f t="shared" si="6"/>
        <v>0</v>
      </c>
      <c r="T21" s="103">
        <v>0</v>
      </c>
      <c r="U21" s="104">
        <v>0</v>
      </c>
      <c r="V21" s="92">
        <f t="shared" si="7"/>
        <v>0</v>
      </c>
      <c r="W21" s="105">
        <v>0</v>
      </c>
      <c r="X21" s="106">
        <v>0</v>
      </c>
      <c r="Y21" s="92">
        <f t="shared" si="8"/>
        <v>0</v>
      </c>
      <c r="Z21" s="103">
        <v>0</v>
      </c>
      <c r="AA21" s="104">
        <v>0</v>
      </c>
      <c r="AB21" s="92">
        <f t="shared" si="9"/>
        <v>0</v>
      </c>
      <c r="AC21" s="103">
        <v>0</v>
      </c>
      <c r="AD21" s="104">
        <v>0</v>
      </c>
      <c r="AE21" s="92">
        <f t="shared" si="10"/>
        <v>0</v>
      </c>
      <c r="AF21" s="103">
        <v>0</v>
      </c>
      <c r="AG21" s="104">
        <v>0</v>
      </c>
      <c r="AH21" s="92">
        <f t="shared" si="11"/>
        <v>0</v>
      </c>
      <c r="AI21" s="103">
        <v>0</v>
      </c>
      <c r="AJ21" s="104">
        <v>0</v>
      </c>
      <c r="AK21" s="92">
        <f t="shared" si="12"/>
        <v>0</v>
      </c>
      <c r="AL21" s="103">
        <v>0</v>
      </c>
      <c r="AM21" s="104">
        <v>0</v>
      </c>
      <c r="AN21" s="92">
        <f t="shared" si="13"/>
        <v>0</v>
      </c>
      <c r="AO21" s="103">
        <v>0</v>
      </c>
      <c r="AP21" s="104">
        <v>0</v>
      </c>
      <c r="AQ21" s="92">
        <f t="shared" si="14"/>
        <v>0</v>
      </c>
      <c r="AR21" s="103">
        <v>0</v>
      </c>
      <c r="AS21" s="104">
        <v>0</v>
      </c>
      <c r="AT21" s="92">
        <f t="shared" si="15"/>
        <v>0</v>
      </c>
      <c r="AU21" s="103">
        <v>0</v>
      </c>
      <c r="AV21" s="104">
        <v>0</v>
      </c>
      <c r="AW21" s="92">
        <f t="shared" si="16"/>
        <v>0</v>
      </c>
      <c r="AX21" s="103">
        <v>0</v>
      </c>
      <c r="AY21" s="104">
        <v>0</v>
      </c>
      <c r="AZ21" s="92">
        <f t="shared" si="17"/>
        <v>0</v>
      </c>
      <c r="BA21" s="103">
        <v>0</v>
      </c>
      <c r="BB21" s="104">
        <v>0</v>
      </c>
      <c r="BC21" s="92">
        <f t="shared" si="18"/>
        <v>0</v>
      </c>
      <c r="BD21" s="103">
        <v>0</v>
      </c>
      <c r="BE21" s="104">
        <v>0</v>
      </c>
      <c r="BF21" s="92">
        <f t="shared" si="19"/>
        <v>0</v>
      </c>
      <c r="BG21" s="103">
        <v>0</v>
      </c>
      <c r="BH21" s="104">
        <v>0</v>
      </c>
      <c r="BI21" s="92">
        <f t="shared" si="20"/>
        <v>0</v>
      </c>
      <c r="BJ21" s="95"/>
      <c r="BK21" s="95"/>
      <c r="BM21" s="95"/>
      <c r="BN21" s="95"/>
      <c r="BO21" s="95"/>
    </row>
    <row r="22" spans="1:67" ht="18.75" customHeight="1" x14ac:dyDescent="0.2">
      <c r="A22" s="96"/>
      <c r="B22" s="97">
        <v>2730</v>
      </c>
      <c r="C22" s="98" t="s">
        <v>119</v>
      </c>
      <c r="D22" s="136"/>
      <c r="E22" s="99">
        <f t="shared" si="0"/>
        <v>10500</v>
      </c>
      <c r="F22" s="100">
        <f t="shared" si="0"/>
        <v>10500</v>
      </c>
      <c r="G22" s="135">
        <f t="shared" si="2"/>
        <v>0</v>
      </c>
      <c r="H22" s="101">
        <f t="shared" si="1"/>
        <v>10500</v>
      </c>
      <c r="I22" s="102">
        <f t="shared" si="1"/>
        <v>10500</v>
      </c>
      <c r="J22" s="89">
        <f t="shared" si="3"/>
        <v>0</v>
      </c>
      <c r="K22" s="103">
        <v>10500</v>
      </c>
      <c r="L22" s="104">
        <v>10500</v>
      </c>
      <c r="M22" s="92">
        <f t="shared" si="4"/>
        <v>0</v>
      </c>
      <c r="N22" s="103">
        <v>0</v>
      </c>
      <c r="O22" s="104">
        <v>0</v>
      </c>
      <c r="P22" s="92">
        <f t="shared" si="5"/>
        <v>0</v>
      </c>
      <c r="Q22" s="103">
        <v>0</v>
      </c>
      <c r="R22" s="104">
        <v>0</v>
      </c>
      <c r="S22" s="92">
        <f t="shared" si="6"/>
        <v>0</v>
      </c>
      <c r="T22" s="103">
        <v>0</v>
      </c>
      <c r="U22" s="104">
        <v>0</v>
      </c>
      <c r="V22" s="92">
        <f t="shared" si="7"/>
        <v>0</v>
      </c>
      <c r="W22" s="105">
        <v>0</v>
      </c>
      <c r="X22" s="106">
        <v>0</v>
      </c>
      <c r="Y22" s="92">
        <f t="shared" si="8"/>
        <v>0</v>
      </c>
      <c r="Z22" s="103">
        <v>0</v>
      </c>
      <c r="AA22" s="104">
        <v>0</v>
      </c>
      <c r="AB22" s="92">
        <f t="shared" si="9"/>
        <v>0</v>
      </c>
      <c r="AC22" s="103">
        <v>0</v>
      </c>
      <c r="AD22" s="104">
        <v>0</v>
      </c>
      <c r="AE22" s="92">
        <f t="shared" si="10"/>
        <v>0</v>
      </c>
      <c r="AF22" s="103">
        <v>0</v>
      </c>
      <c r="AG22" s="104">
        <v>0</v>
      </c>
      <c r="AH22" s="92">
        <f t="shared" si="11"/>
        <v>0</v>
      </c>
      <c r="AI22" s="103">
        <v>0</v>
      </c>
      <c r="AJ22" s="104">
        <v>0</v>
      </c>
      <c r="AK22" s="92">
        <f t="shared" si="12"/>
        <v>0</v>
      </c>
      <c r="AL22" s="103">
        <v>0</v>
      </c>
      <c r="AM22" s="104">
        <v>0</v>
      </c>
      <c r="AN22" s="92">
        <f t="shared" si="13"/>
        <v>0</v>
      </c>
      <c r="AO22" s="103">
        <v>0</v>
      </c>
      <c r="AP22" s="104">
        <v>0</v>
      </c>
      <c r="AQ22" s="92">
        <f t="shared" si="14"/>
        <v>0</v>
      </c>
      <c r="AR22" s="103">
        <v>0</v>
      </c>
      <c r="AS22" s="104">
        <v>0</v>
      </c>
      <c r="AT22" s="92">
        <f t="shared" si="15"/>
        <v>0</v>
      </c>
      <c r="AU22" s="103">
        <v>0</v>
      </c>
      <c r="AV22" s="104">
        <v>0</v>
      </c>
      <c r="AW22" s="92">
        <f t="shared" si="16"/>
        <v>0</v>
      </c>
      <c r="AX22" s="103">
        <v>0</v>
      </c>
      <c r="AY22" s="104">
        <v>0</v>
      </c>
      <c r="AZ22" s="92">
        <f t="shared" si="17"/>
        <v>0</v>
      </c>
      <c r="BA22" s="103">
        <v>0</v>
      </c>
      <c r="BB22" s="104">
        <v>0</v>
      </c>
      <c r="BC22" s="92">
        <f t="shared" si="18"/>
        <v>0</v>
      </c>
      <c r="BD22" s="103">
        <v>0</v>
      </c>
      <c r="BE22" s="104">
        <v>0</v>
      </c>
      <c r="BF22" s="92">
        <f t="shared" si="19"/>
        <v>0</v>
      </c>
      <c r="BG22" s="103">
        <v>0</v>
      </c>
      <c r="BH22" s="104">
        <v>0</v>
      </c>
      <c r="BI22" s="92">
        <f t="shared" si="20"/>
        <v>0</v>
      </c>
      <c r="BJ22" s="95"/>
      <c r="BK22" s="95"/>
      <c r="BM22" s="95"/>
      <c r="BN22" s="95"/>
      <c r="BO22" s="95"/>
    </row>
    <row r="23" spans="1:67" ht="18.75" customHeight="1" x14ac:dyDescent="0.2">
      <c r="A23" s="96"/>
      <c r="B23" s="97">
        <v>2800</v>
      </c>
      <c r="C23" s="98" t="s">
        <v>120</v>
      </c>
      <c r="D23" s="136"/>
      <c r="E23" s="99">
        <f t="shared" si="0"/>
        <v>0</v>
      </c>
      <c r="F23" s="100">
        <f t="shared" si="0"/>
        <v>0</v>
      </c>
      <c r="G23" s="135">
        <f t="shared" si="2"/>
        <v>0</v>
      </c>
      <c r="H23" s="101">
        <f t="shared" si="1"/>
        <v>0</v>
      </c>
      <c r="I23" s="102">
        <f t="shared" si="1"/>
        <v>0</v>
      </c>
      <c r="J23" s="89">
        <f t="shared" si="3"/>
        <v>0</v>
      </c>
      <c r="K23" s="103">
        <v>0</v>
      </c>
      <c r="L23" s="104">
        <v>0</v>
      </c>
      <c r="M23" s="92">
        <f t="shared" si="4"/>
        <v>0</v>
      </c>
      <c r="N23" s="103">
        <v>0</v>
      </c>
      <c r="O23" s="104">
        <v>0</v>
      </c>
      <c r="P23" s="92">
        <f t="shared" si="5"/>
        <v>0</v>
      </c>
      <c r="Q23" s="103">
        <v>0</v>
      </c>
      <c r="R23" s="104">
        <v>0</v>
      </c>
      <c r="S23" s="92">
        <f t="shared" si="6"/>
        <v>0</v>
      </c>
      <c r="T23" s="103">
        <v>0</v>
      </c>
      <c r="U23" s="104">
        <v>0</v>
      </c>
      <c r="V23" s="92">
        <f t="shared" si="7"/>
        <v>0</v>
      </c>
      <c r="W23" s="105">
        <v>0</v>
      </c>
      <c r="X23" s="106">
        <v>0</v>
      </c>
      <c r="Y23" s="92">
        <f t="shared" si="8"/>
        <v>0</v>
      </c>
      <c r="Z23" s="103">
        <v>0</v>
      </c>
      <c r="AA23" s="104">
        <v>0</v>
      </c>
      <c r="AB23" s="92">
        <f t="shared" si="9"/>
        <v>0</v>
      </c>
      <c r="AC23" s="103">
        <v>0</v>
      </c>
      <c r="AD23" s="104">
        <v>0</v>
      </c>
      <c r="AE23" s="92">
        <f t="shared" si="10"/>
        <v>0</v>
      </c>
      <c r="AF23" s="103">
        <v>0</v>
      </c>
      <c r="AG23" s="104">
        <v>0</v>
      </c>
      <c r="AH23" s="92">
        <f t="shared" si="11"/>
        <v>0</v>
      </c>
      <c r="AI23" s="103">
        <v>0</v>
      </c>
      <c r="AJ23" s="104">
        <v>0</v>
      </c>
      <c r="AK23" s="92">
        <f t="shared" si="12"/>
        <v>0</v>
      </c>
      <c r="AL23" s="103">
        <v>0</v>
      </c>
      <c r="AM23" s="104">
        <v>0</v>
      </c>
      <c r="AN23" s="92">
        <f t="shared" si="13"/>
        <v>0</v>
      </c>
      <c r="AO23" s="103">
        <v>0</v>
      </c>
      <c r="AP23" s="104">
        <v>0</v>
      </c>
      <c r="AQ23" s="92">
        <f t="shared" si="14"/>
        <v>0</v>
      </c>
      <c r="AR23" s="103">
        <v>0</v>
      </c>
      <c r="AS23" s="104">
        <v>0</v>
      </c>
      <c r="AT23" s="92">
        <f t="shared" si="15"/>
        <v>0</v>
      </c>
      <c r="AU23" s="103">
        <v>0</v>
      </c>
      <c r="AV23" s="104">
        <v>0</v>
      </c>
      <c r="AW23" s="92">
        <f t="shared" si="16"/>
        <v>0</v>
      </c>
      <c r="AX23" s="103">
        <v>0</v>
      </c>
      <c r="AY23" s="104">
        <v>0</v>
      </c>
      <c r="AZ23" s="92">
        <f t="shared" si="17"/>
        <v>0</v>
      </c>
      <c r="BA23" s="103">
        <v>0</v>
      </c>
      <c r="BB23" s="104">
        <v>0</v>
      </c>
      <c r="BC23" s="92">
        <f t="shared" si="18"/>
        <v>0</v>
      </c>
      <c r="BD23" s="103">
        <v>0</v>
      </c>
      <c r="BE23" s="104">
        <v>0</v>
      </c>
      <c r="BF23" s="92">
        <f t="shared" si="19"/>
        <v>0</v>
      </c>
      <c r="BG23" s="103">
        <v>0</v>
      </c>
      <c r="BH23" s="104">
        <v>0</v>
      </c>
      <c r="BI23" s="92">
        <f t="shared" si="20"/>
        <v>0</v>
      </c>
      <c r="BJ23" s="95"/>
      <c r="BK23" s="95"/>
      <c r="BM23" s="95"/>
      <c r="BN23" s="95"/>
      <c r="BO23" s="95"/>
    </row>
    <row r="24" spans="1:67" ht="18.75" customHeight="1" x14ac:dyDescent="0.2">
      <c r="A24" s="96"/>
      <c r="B24" s="97">
        <v>3110</v>
      </c>
      <c r="C24" s="98" t="s">
        <v>121</v>
      </c>
      <c r="D24" s="136"/>
      <c r="E24" s="99">
        <f t="shared" si="0"/>
        <v>2148212</v>
      </c>
      <c r="F24" s="100">
        <f t="shared" si="0"/>
        <v>1844529.12</v>
      </c>
      <c r="G24" s="135">
        <f t="shared" si="2"/>
        <v>303682.87999999989</v>
      </c>
      <c r="H24" s="101">
        <f t="shared" si="1"/>
        <v>0</v>
      </c>
      <c r="I24" s="102">
        <f t="shared" si="1"/>
        <v>0</v>
      </c>
      <c r="J24" s="89">
        <f t="shared" si="3"/>
        <v>0</v>
      </c>
      <c r="K24" s="103">
        <v>0</v>
      </c>
      <c r="L24" s="104">
        <v>0</v>
      </c>
      <c r="M24" s="92">
        <f t="shared" si="4"/>
        <v>0</v>
      </c>
      <c r="N24" s="103">
        <v>0</v>
      </c>
      <c r="O24" s="104">
        <v>0</v>
      </c>
      <c r="P24" s="92">
        <f t="shared" si="5"/>
        <v>0</v>
      </c>
      <c r="Q24" s="103">
        <v>0</v>
      </c>
      <c r="R24" s="104">
        <v>0</v>
      </c>
      <c r="S24" s="92">
        <f t="shared" si="6"/>
        <v>0</v>
      </c>
      <c r="T24" s="103">
        <v>0</v>
      </c>
      <c r="U24" s="104">
        <v>0</v>
      </c>
      <c r="V24" s="92">
        <f t="shared" si="7"/>
        <v>0</v>
      </c>
      <c r="W24" s="105">
        <v>0</v>
      </c>
      <c r="X24" s="106">
        <v>0</v>
      </c>
      <c r="Y24" s="92">
        <f t="shared" si="8"/>
        <v>0</v>
      </c>
      <c r="Z24" s="103">
        <v>0</v>
      </c>
      <c r="AA24" s="104">
        <v>0</v>
      </c>
      <c r="AB24" s="92">
        <f t="shared" si="9"/>
        <v>0</v>
      </c>
      <c r="AC24" s="103">
        <v>0</v>
      </c>
      <c r="AD24" s="104">
        <v>0</v>
      </c>
      <c r="AE24" s="92">
        <f t="shared" si="10"/>
        <v>0</v>
      </c>
      <c r="AF24" s="103">
        <v>0</v>
      </c>
      <c r="AG24" s="104">
        <v>0</v>
      </c>
      <c r="AH24" s="92">
        <f t="shared" si="11"/>
        <v>0</v>
      </c>
      <c r="AI24" s="103">
        <v>0</v>
      </c>
      <c r="AJ24" s="104">
        <v>0</v>
      </c>
      <c r="AK24" s="92">
        <f t="shared" si="12"/>
        <v>0</v>
      </c>
      <c r="AL24" s="103">
        <v>314820</v>
      </c>
      <c r="AM24" s="104">
        <v>314820</v>
      </c>
      <c r="AN24" s="92">
        <f t="shared" si="13"/>
        <v>0</v>
      </c>
      <c r="AO24" s="103">
        <v>31200</v>
      </c>
      <c r="AP24" s="104">
        <v>31102.120000000003</v>
      </c>
      <c r="AQ24" s="92">
        <f t="shared" si="14"/>
        <v>97.879999999997381</v>
      </c>
      <c r="AR24" s="103">
        <v>155700</v>
      </c>
      <c r="AS24" s="104">
        <v>120602.2</v>
      </c>
      <c r="AT24" s="92">
        <f t="shared" si="15"/>
        <v>35097.800000000003</v>
      </c>
      <c r="AU24" s="103">
        <v>1400382</v>
      </c>
      <c r="AV24" s="104">
        <v>1131894.8</v>
      </c>
      <c r="AW24" s="92">
        <f t="shared" si="16"/>
        <v>268487.19999999995</v>
      </c>
      <c r="AX24" s="103">
        <v>24611</v>
      </c>
      <c r="AY24" s="104">
        <v>24611</v>
      </c>
      <c r="AZ24" s="92">
        <f t="shared" si="17"/>
        <v>0</v>
      </c>
      <c r="BA24" s="103">
        <v>221499</v>
      </c>
      <c r="BB24" s="104">
        <v>221499</v>
      </c>
      <c r="BC24" s="92">
        <f t="shared" si="18"/>
        <v>0</v>
      </c>
      <c r="BD24" s="103">
        <v>0</v>
      </c>
      <c r="BE24" s="104">
        <v>0</v>
      </c>
      <c r="BF24" s="92">
        <f t="shared" si="19"/>
        <v>0</v>
      </c>
      <c r="BG24" s="103">
        <v>0</v>
      </c>
      <c r="BH24" s="104">
        <v>0</v>
      </c>
      <c r="BI24" s="92">
        <f t="shared" si="20"/>
        <v>0</v>
      </c>
      <c r="BJ24" s="95"/>
      <c r="BK24" s="95"/>
      <c r="BM24" s="95"/>
      <c r="BN24" s="95"/>
      <c r="BO24" s="95"/>
    </row>
    <row r="25" spans="1:67" ht="18.75" customHeight="1" x14ac:dyDescent="0.2">
      <c r="A25" s="96"/>
      <c r="B25" s="111">
        <v>3132</v>
      </c>
      <c r="C25" s="98" t="s">
        <v>122</v>
      </c>
      <c r="D25" s="136"/>
      <c r="E25" s="99">
        <f t="shared" si="0"/>
        <v>110500</v>
      </c>
      <c r="F25" s="100">
        <f t="shared" si="0"/>
        <v>110477.72</v>
      </c>
      <c r="G25" s="135">
        <f t="shared" si="2"/>
        <v>22.279999999998836</v>
      </c>
      <c r="H25" s="101">
        <f t="shared" si="1"/>
        <v>0</v>
      </c>
      <c r="I25" s="102">
        <f t="shared" si="1"/>
        <v>0</v>
      </c>
      <c r="J25" s="89">
        <f t="shared" si="3"/>
        <v>0</v>
      </c>
      <c r="K25" s="103">
        <v>0</v>
      </c>
      <c r="L25" s="109">
        <v>0</v>
      </c>
      <c r="M25" s="92">
        <f t="shared" si="4"/>
        <v>0</v>
      </c>
      <c r="N25" s="103">
        <v>0</v>
      </c>
      <c r="O25" s="109">
        <v>0</v>
      </c>
      <c r="P25" s="92">
        <f t="shared" si="5"/>
        <v>0</v>
      </c>
      <c r="Q25" s="103">
        <v>0</v>
      </c>
      <c r="R25" s="109">
        <v>0</v>
      </c>
      <c r="S25" s="92">
        <f t="shared" si="6"/>
        <v>0</v>
      </c>
      <c r="T25" s="103">
        <v>0</v>
      </c>
      <c r="U25" s="109">
        <v>0</v>
      </c>
      <c r="V25" s="92">
        <f t="shared" si="7"/>
        <v>0</v>
      </c>
      <c r="W25" s="105">
        <v>0</v>
      </c>
      <c r="X25" s="110">
        <v>0</v>
      </c>
      <c r="Y25" s="92">
        <f t="shared" si="8"/>
        <v>0</v>
      </c>
      <c r="Z25" s="103">
        <v>0</v>
      </c>
      <c r="AA25" s="109">
        <v>0</v>
      </c>
      <c r="AB25" s="92">
        <f t="shared" si="9"/>
        <v>0</v>
      </c>
      <c r="AC25" s="103">
        <v>0</v>
      </c>
      <c r="AD25" s="109">
        <v>0</v>
      </c>
      <c r="AE25" s="92">
        <f t="shared" si="10"/>
        <v>0</v>
      </c>
      <c r="AF25" s="103">
        <v>0</v>
      </c>
      <c r="AG25" s="109">
        <v>0</v>
      </c>
      <c r="AH25" s="92">
        <f t="shared" si="11"/>
        <v>0</v>
      </c>
      <c r="AI25" s="103">
        <v>0</v>
      </c>
      <c r="AJ25" s="109">
        <v>0</v>
      </c>
      <c r="AK25" s="92">
        <f t="shared" si="12"/>
        <v>0</v>
      </c>
      <c r="AL25" s="103">
        <v>0</v>
      </c>
      <c r="AM25" s="109">
        <v>0</v>
      </c>
      <c r="AN25" s="92">
        <f t="shared" si="13"/>
        <v>0</v>
      </c>
      <c r="AO25" s="103">
        <v>110500</v>
      </c>
      <c r="AP25" s="109">
        <v>110477.72</v>
      </c>
      <c r="AQ25" s="92">
        <f t="shared" si="14"/>
        <v>22.279999999998836</v>
      </c>
      <c r="AR25" s="103">
        <v>0</v>
      </c>
      <c r="AS25" s="109">
        <v>0</v>
      </c>
      <c r="AT25" s="92">
        <f t="shared" si="15"/>
        <v>0</v>
      </c>
      <c r="AU25" s="103">
        <v>0</v>
      </c>
      <c r="AV25" s="109">
        <v>0</v>
      </c>
      <c r="AW25" s="92">
        <f t="shared" si="16"/>
        <v>0</v>
      </c>
      <c r="AX25" s="103">
        <v>0</v>
      </c>
      <c r="AY25" s="109">
        <v>0</v>
      </c>
      <c r="AZ25" s="92">
        <f t="shared" si="17"/>
        <v>0</v>
      </c>
      <c r="BA25" s="103">
        <v>0</v>
      </c>
      <c r="BB25" s="109">
        <v>0</v>
      </c>
      <c r="BC25" s="92">
        <f t="shared" si="18"/>
        <v>0</v>
      </c>
      <c r="BD25" s="103">
        <v>0</v>
      </c>
      <c r="BE25" s="109">
        <v>0</v>
      </c>
      <c r="BF25" s="92">
        <f t="shared" si="19"/>
        <v>0</v>
      </c>
      <c r="BG25" s="103">
        <v>0</v>
      </c>
      <c r="BH25" s="109">
        <v>0</v>
      </c>
      <c r="BI25" s="92">
        <f t="shared" si="20"/>
        <v>0</v>
      </c>
      <c r="BJ25" s="95"/>
      <c r="BK25" s="95"/>
      <c r="BM25" s="95"/>
      <c r="BN25" s="95"/>
      <c r="BO25" s="95"/>
    </row>
    <row r="26" spans="1:67" ht="18.75" customHeight="1" thickBot="1" x14ac:dyDescent="0.25">
      <c r="A26" s="112"/>
      <c r="B26" s="111">
        <v>3142</v>
      </c>
      <c r="C26" s="113" t="s">
        <v>123</v>
      </c>
      <c r="D26" s="137"/>
      <c r="E26" s="114">
        <f t="shared" si="0"/>
        <v>0</v>
      </c>
      <c r="F26" s="115">
        <f t="shared" si="0"/>
        <v>0</v>
      </c>
      <c r="G26" s="135">
        <f t="shared" si="2"/>
        <v>0</v>
      </c>
      <c r="H26" s="116">
        <f t="shared" si="1"/>
        <v>0</v>
      </c>
      <c r="I26" s="117">
        <f t="shared" si="1"/>
        <v>0</v>
      </c>
      <c r="J26" s="89">
        <f t="shared" si="3"/>
        <v>0</v>
      </c>
      <c r="K26" s="118">
        <v>0</v>
      </c>
      <c r="L26" s="119">
        <v>0</v>
      </c>
      <c r="M26" s="92">
        <f t="shared" si="4"/>
        <v>0</v>
      </c>
      <c r="N26" s="118">
        <v>0</v>
      </c>
      <c r="O26" s="119">
        <v>0</v>
      </c>
      <c r="P26" s="92">
        <f t="shared" si="5"/>
        <v>0</v>
      </c>
      <c r="Q26" s="118">
        <v>0</v>
      </c>
      <c r="R26" s="119">
        <v>0</v>
      </c>
      <c r="S26" s="92">
        <f t="shared" si="6"/>
        <v>0</v>
      </c>
      <c r="T26" s="118">
        <v>0</v>
      </c>
      <c r="U26" s="119">
        <v>0</v>
      </c>
      <c r="V26" s="92">
        <f t="shared" si="7"/>
        <v>0</v>
      </c>
      <c r="W26" s="120">
        <v>0</v>
      </c>
      <c r="X26" s="121">
        <v>0</v>
      </c>
      <c r="Y26" s="92">
        <f t="shared" si="8"/>
        <v>0</v>
      </c>
      <c r="Z26" s="118">
        <v>0</v>
      </c>
      <c r="AA26" s="119">
        <v>0</v>
      </c>
      <c r="AB26" s="92">
        <f t="shared" si="9"/>
        <v>0</v>
      </c>
      <c r="AC26" s="118">
        <v>0</v>
      </c>
      <c r="AD26" s="119">
        <v>0</v>
      </c>
      <c r="AE26" s="92">
        <f t="shared" si="10"/>
        <v>0</v>
      </c>
      <c r="AF26" s="118">
        <v>0</v>
      </c>
      <c r="AG26" s="119">
        <v>0</v>
      </c>
      <c r="AH26" s="92">
        <f t="shared" si="11"/>
        <v>0</v>
      </c>
      <c r="AI26" s="118">
        <v>0</v>
      </c>
      <c r="AJ26" s="119">
        <v>0</v>
      </c>
      <c r="AK26" s="92">
        <f t="shared" si="12"/>
        <v>0</v>
      </c>
      <c r="AL26" s="118">
        <v>0</v>
      </c>
      <c r="AM26" s="119">
        <v>0</v>
      </c>
      <c r="AN26" s="92">
        <f t="shared" si="13"/>
        <v>0</v>
      </c>
      <c r="AO26" s="118">
        <v>0</v>
      </c>
      <c r="AP26" s="119">
        <v>0</v>
      </c>
      <c r="AQ26" s="92">
        <f t="shared" si="14"/>
        <v>0</v>
      </c>
      <c r="AR26" s="118">
        <v>0</v>
      </c>
      <c r="AS26" s="119">
        <v>0</v>
      </c>
      <c r="AT26" s="92">
        <f t="shared" si="15"/>
        <v>0</v>
      </c>
      <c r="AU26" s="118">
        <v>0</v>
      </c>
      <c r="AV26" s="119">
        <v>0</v>
      </c>
      <c r="AW26" s="92">
        <f t="shared" si="16"/>
        <v>0</v>
      </c>
      <c r="AX26" s="118">
        <v>0</v>
      </c>
      <c r="AY26" s="119">
        <v>0</v>
      </c>
      <c r="AZ26" s="92">
        <f t="shared" si="17"/>
        <v>0</v>
      </c>
      <c r="BA26" s="118">
        <v>0</v>
      </c>
      <c r="BB26" s="119">
        <v>0</v>
      </c>
      <c r="BC26" s="92">
        <f t="shared" si="18"/>
        <v>0</v>
      </c>
      <c r="BD26" s="118">
        <v>0</v>
      </c>
      <c r="BE26" s="119">
        <v>0</v>
      </c>
      <c r="BF26" s="92">
        <f t="shared" si="19"/>
        <v>0</v>
      </c>
      <c r="BG26" s="118">
        <v>0</v>
      </c>
      <c r="BH26" s="119">
        <v>0</v>
      </c>
      <c r="BI26" s="92">
        <f t="shared" si="20"/>
        <v>0</v>
      </c>
      <c r="BJ26" s="95"/>
      <c r="BK26" s="95"/>
      <c r="BM26" s="95"/>
      <c r="BN26" s="95"/>
      <c r="BO26" s="95"/>
    </row>
    <row r="27" spans="1:67" ht="18.75" customHeight="1" thickBot="1" x14ac:dyDescent="0.25">
      <c r="A27" s="122" t="s">
        <v>124</v>
      </c>
      <c r="B27" s="123"/>
      <c r="C27" s="123"/>
      <c r="D27" s="138"/>
      <c r="E27" s="124">
        <f t="shared" ref="E27:BE27" si="21">SUM(E9:E26)</f>
        <v>26293178.489999998</v>
      </c>
      <c r="F27" s="125">
        <f t="shared" si="21"/>
        <v>25298910.519999996</v>
      </c>
      <c r="G27" s="126">
        <f t="shared" si="21"/>
        <v>994267.96999999974</v>
      </c>
      <c r="H27" s="132">
        <f t="shared" si="21"/>
        <v>23685999.149999999</v>
      </c>
      <c r="I27" s="139">
        <f t="shared" si="21"/>
        <v>23018878.449999996</v>
      </c>
      <c r="J27" s="127">
        <f t="shared" si="21"/>
        <v>667120.69999999972</v>
      </c>
      <c r="K27" s="132">
        <f t="shared" si="21"/>
        <v>10078264.77</v>
      </c>
      <c r="L27" s="129">
        <f t="shared" si="21"/>
        <v>9618451.370000001</v>
      </c>
      <c r="M27" s="130">
        <f t="shared" si="21"/>
        <v>459813.39999999997</v>
      </c>
      <c r="N27" s="132">
        <f t="shared" si="21"/>
        <v>13099074.379999999</v>
      </c>
      <c r="O27" s="129">
        <f t="shared" si="21"/>
        <v>13099074.379999999</v>
      </c>
      <c r="P27" s="130">
        <f t="shared" si="21"/>
        <v>0</v>
      </c>
      <c r="Q27" s="132">
        <f t="shared" si="21"/>
        <v>401980</v>
      </c>
      <c r="R27" s="129">
        <f t="shared" si="21"/>
        <v>200704</v>
      </c>
      <c r="S27" s="130">
        <f t="shared" si="21"/>
        <v>201276</v>
      </c>
      <c r="T27" s="140">
        <f t="shared" si="21"/>
        <v>3592</v>
      </c>
      <c r="U27" s="131">
        <f t="shared" si="21"/>
        <v>3592</v>
      </c>
      <c r="V27" s="130">
        <f t="shared" si="21"/>
        <v>0</v>
      </c>
      <c r="W27" s="140">
        <f t="shared" si="21"/>
        <v>32328</v>
      </c>
      <c r="X27" s="131">
        <f t="shared" si="21"/>
        <v>32328</v>
      </c>
      <c r="Y27" s="130">
        <f t="shared" si="21"/>
        <v>0</v>
      </c>
      <c r="Z27" s="132">
        <f t="shared" si="21"/>
        <v>70760</v>
      </c>
      <c r="AA27" s="129">
        <f t="shared" si="21"/>
        <v>64728.7</v>
      </c>
      <c r="AB27" s="130">
        <f t="shared" si="21"/>
        <v>6031.2999999999993</v>
      </c>
      <c r="AC27" s="132">
        <f t="shared" si="21"/>
        <v>0</v>
      </c>
      <c r="AD27" s="129">
        <f t="shared" si="21"/>
        <v>0</v>
      </c>
      <c r="AE27" s="130">
        <f t="shared" si="21"/>
        <v>0</v>
      </c>
      <c r="AF27" s="132">
        <f t="shared" si="21"/>
        <v>0</v>
      </c>
      <c r="AG27" s="129">
        <f t="shared" si="21"/>
        <v>0</v>
      </c>
      <c r="AH27" s="130">
        <f t="shared" si="21"/>
        <v>0</v>
      </c>
      <c r="AI27" s="132">
        <f t="shared" si="21"/>
        <v>282024.18</v>
      </c>
      <c r="AJ27" s="129">
        <f t="shared" si="21"/>
        <v>258582.07</v>
      </c>
      <c r="AK27" s="130">
        <f t="shared" si="21"/>
        <v>23442.11</v>
      </c>
      <c r="AL27" s="128">
        <f t="shared" si="21"/>
        <v>380972.16000000003</v>
      </c>
      <c r="AM27" s="129">
        <f t="shared" si="21"/>
        <v>380972.16000000003</v>
      </c>
      <c r="AN27" s="130">
        <f t="shared" si="21"/>
        <v>0</v>
      </c>
      <c r="AO27" s="132">
        <f t="shared" si="21"/>
        <v>141700</v>
      </c>
      <c r="AP27" s="129">
        <f t="shared" si="21"/>
        <v>141579.84</v>
      </c>
      <c r="AQ27" s="130">
        <f t="shared" si="21"/>
        <v>120.15999999999622</v>
      </c>
      <c r="AR27" s="132">
        <f t="shared" si="21"/>
        <v>155700</v>
      </c>
      <c r="AS27" s="129">
        <f t="shared" si="21"/>
        <v>120602.2</v>
      </c>
      <c r="AT27" s="130">
        <f t="shared" si="21"/>
        <v>35097.800000000003</v>
      </c>
      <c r="AU27" s="132">
        <f t="shared" si="21"/>
        <v>1400382</v>
      </c>
      <c r="AV27" s="129">
        <f t="shared" si="21"/>
        <v>1131894.8</v>
      </c>
      <c r="AW27" s="130">
        <f t="shared" si="21"/>
        <v>268487.19999999995</v>
      </c>
      <c r="AX27" s="132">
        <f t="shared" si="21"/>
        <v>24611</v>
      </c>
      <c r="AY27" s="129">
        <f t="shared" si="21"/>
        <v>24611</v>
      </c>
      <c r="AZ27" s="130">
        <f t="shared" si="21"/>
        <v>0</v>
      </c>
      <c r="BA27" s="132">
        <f t="shared" si="21"/>
        <v>221790</v>
      </c>
      <c r="BB27" s="129">
        <f t="shared" si="21"/>
        <v>221790</v>
      </c>
      <c r="BC27" s="130">
        <f t="shared" si="21"/>
        <v>0</v>
      </c>
      <c r="BD27" s="132">
        <f t="shared" si="21"/>
        <v>0</v>
      </c>
      <c r="BE27" s="129">
        <f t="shared" si="21"/>
        <v>0</v>
      </c>
      <c r="BF27" s="130">
        <f>SUM(BF9:BF25)</f>
        <v>0</v>
      </c>
      <c r="BG27" s="132">
        <f>SUM(BG9:BG26)</f>
        <v>0</v>
      </c>
      <c r="BH27" s="129">
        <f>SUM(BH9:BH26)</f>
        <v>0</v>
      </c>
      <c r="BI27" s="130">
        <f>SUM(BI9:BI25)</f>
        <v>0</v>
      </c>
      <c r="BJ27" s="95"/>
      <c r="BK27" s="95"/>
      <c r="BM27" s="95"/>
      <c r="BN27" s="95"/>
      <c r="BO27" s="95"/>
    </row>
  </sheetData>
  <sheetProtection sheet="1" objects="1" scenarios="1"/>
  <mergeCells count="44">
    <mergeCell ref="C24:D24"/>
    <mergeCell ref="C25:D25"/>
    <mergeCell ref="C26:D26"/>
    <mergeCell ref="C18:D18"/>
    <mergeCell ref="C19:D19"/>
    <mergeCell ref="C20:D20"/>
    <mergeCell ref="C21:D21"/>
    <mergeCell ref="C22:D22"/>
    <mergeCell ref="C23:D23"/>
    <mergeCell ref="A9:A26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BD6:BF6"/>
    <mergeCell ref="BG6:BI6"/>
    <mergeCell ref="C8:D8"/>
    <mergeCell ref="AL6:AN6"/>
    <mergeCell ref="AO6:AQ6"/>
    <mergeCell ref="AR6:AT6"/>
    <mergeCell ref="AU6:AW6"/>
    <mergeCell ref="AX6:AZ6"/>
    <mergeCell ref="BA6:BC6"/>
    <mergeCell ref="T6:V6"/>
    <mergeCell ref="W6:Y6"/>
    <mergeCell ref="Z6:AB6"/>
    <mergeCell ref="AC6:AE6"/>
    <mergeCell ref="AF6:AH6"/>
    <mergeCell ref="AI6:AK6"/>
    <mergeCell ref="B2:AQ3"/>
    <mergeCell ref="B4:AQ4"/>
    <mergeCell ref="A6:A7"/>
    <mergeCell ref="B6:B7"/>
    <mergeCell ref="C6:D7"/>
    <mergeCell ref="E6:G6"/>
    <mergeCell ref="H6:J6"/>
    <mergeCell ref="K6:M6"/>
    <mergeCell ref="N6:P6"/>
    <mergeCell ref="Q6:S6"/>
  </mergeCells>
  <pageMargins left="0.39370078740157483" right="0.19685039370078741" top="0.19685039370078741" bottom="0.19685039370078741" header="0.51181102362204722" footer="0.51181102362204722"/>
  <pageSetup paperSize="9" scale="26" fitToWidth="2" fitToHeight="0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4E2CCE-DDAF-4492-8E7C-5401DC2E3B65}">
  <sheetPr codeName="Лист9">
    <pageSetUpPr fitToPage="1"/>
  </sheetPr>
  <dimension ref="A1:O137"/>
  <sheetViews>
    <sheetView zoomScale="85" zoomScaleNormal="85" workbookViewId="0">
      <selection sqref="A1:D1"/>
    </sheetView>
  </sheetViews>
  <sheetFormatPr defaultColWidth="9.140625" defaultRowHeight="18.75" outlineLevelRow="1" outlineLevelCol="1" x14ac:dyDescent="0.3"/>
  <cols>
    <col min="1" max="1" width="9.140625" style="2"/>
    <col min="2" max="2" width="63.85546875" style="2" customWidth="1"/>
    <col min="3" max="3" width="21" style="3" customWidth="1"/>
    <col min="4" max="4" width="23.85546875" style="3" customWidth="1"/>
    <col min="5" max="5" width="14.140625" style="2" hidden="1" customWidth="1" outlineLevel="1"/>
    <col min="6" max="6" width="11.42578125" style="2" customWidth="1" collapsed="1"/>
    <col min="7" max="16384" width="9.140625" style="2"/>
  </cols>
  <sheetData>
    <row r="1" spans="1:15" x14ac:dyDescent="0.3">
      <c r="A1" s="1" t="s">
        <v>0</v>
      </c>
      <c r="B1" s="1"/>
      <c r="C1" s="1"/>
      <c r="D1" s="1"/>
    </row>
    <row r="2" spans="1:15" x14ac:dyDescent="0.3">
      <c r="A2" s="1" t="str">
        <f>Ліцей6!B4</f>
        <v>за 12 місяців 2024 р.</v>
      </c>
      <c r="B2" s="1"/>
      <c r="C2" s="1"/>
      <c r="D2" s="1"/>
    </row>
    <row r="3" spans="1:15" x14ac:dyDescent="0.3">
      <c r="D3" s="3" t="s">
        <v>1</v>
      </c>
    </row>
    <row r="4" spans="1:15" ht="51" customHeight="1" x14ac:dyDescent="0.3">
      <c r="A4" s="4">
        <v>2210</v>
      </c>
      <c r="B4" s="5" t="s">
        <v>2</v>
      </c>
      <c r="C4" s="5"/>
      <c r="D4" s="6">
        <f>SUM(D6:D58)</f>
        <v>372322.45</v>
      </c>
      <c r="E4" s="7">
        <f>D5-D4</f>
        <v>0</v>
      </c>
      <c r="F4" s="8"/>
      <c r="G4" s="8"/>
      <c r="I4" s="8"/>
      <c r="J4" s="8"/>
      <c r="K4" s="8"/>
      <c r="M4" s="8"/>
      <c r="N4" s="8"/>
      <c r="O4" s="8"/>
    </row>
    <row r="5" spans="1:15" hidden="1" outlineLevel="1" x14ac:dyDescent="0.3">
      <c r="A5" s="9"/>
      <c r="B5" s="9"/>
      <c r="C5" s="10"/>
      <c r="D5" s="10">
        <f>Ліцей6!I11</f>
        <v>372322.44999999995</v>
      </c>
      <c r="E5" s="7" t="b">
        <f>D5=D4</f>
        <v>1</v>
      </c>
      <c r="F5" s="8"/>
      <c r="G5" s="8"/>
      <c r="I5" s="8"/>
      <c r="J5" s="8"/>
      <c r="K5" s="8"/>
      <c r="M5" s="8"/>
      <c r="N5" s="8"/>
      <c r="O5" s="8"/>
    </row>
    <row r="6" spans="1:15" collapsed="1" x14ac:dyDescent="0.3">
      <c r="A6" s="11">
        <v>2210.1</v>
      </c>
      <c r="B6" s="12" t="s">
        <v>3</v>
      </c>
      <c r="C6" s="12"/>
      <c r="D6" s="13">
        <f>1967.96+100+404+2910.93</f>
        <v>5382.8899999999994</v>
      </c>
      <c r="E6" s="8"/>
      <c r="F6" s="8"/>
      <c r="G6" s="8"/>
      <c r="I6" s="8"/>
      <c r="J6" s="8"/>
      <c r="K6" s="8"/>
      <c r="M6" s="8"/>
      <c r="N6" s="8"/>
      <c r="O6" s="8"/>
    </row>
    <row r="7" spans="1:15" ht="18" customHeight="1" x14ac:dyDescent="0.3">
      <c r="A7" s="11">
        <v>2210.1999999999998</v>
      </c>
      <c r="B7" s="12" t="s">
        <v>4</v>
      </c>
      <c r="C7" s="12"/>
      <c r="D7" s="13">
        <f>12175.8+35</f>
        <v>12210.8</v>
      </c>
      <c r="E7" s="8"/>
      <c r="F7" s="8"/>
      <c r="G7" s="8"/>
      <c r="I7" s="8"/>
      <c r="J7" s="8"/>
      <c r="K7" s="8"/>
      <c r="M7" s="8"/>
      <c r="N7" s="8"/>
      <c r="O7" s="8"/>
    </row>
    <row r="8" spans="1:15" hidden="1" outlineLevel="1" x14ac:dyDescent="0.3">
      <c r="A8" s="14"/>
      <c r="B8" s="15"/>
      <c r="C8" s="16">
        <f>SUM(C9:C18)</f>
        <v>12210.8</v>
      </c>
      <c r="D8" s="17"/>
      <c r="E8" s="18">
        <f>D7-C8</f>
        <v>0</v>
      </c>
    </row>
    <row r="9" spans="1:15" collapsed="1" x14ac:dyDescent="0.3">
      <c r="A9" s="11">
        <v>201</v>
      </c>
      <c r="B9" s="19" t="s">
        <v>5</v>
      </c>
      <c r="C9" s="17">
        <f>11200+100+352.56+35</f>
        <v>11687.56</v>
      </c>
      <c r="D9" s="17"/>
      <c r="E9" s="8"/>
      <c r="F9" s="8"/>
      <c r="G9" s="8"/>
      <c r="I9" s="8"/>
      <c r="J9" s="8"/>
      <c r="K9" s="8"/>
      <c r="M9" s="8"/>
      <c r="N9" s="8"/>
      <c r="O9" s="8"/>
    </row>
    <row r="10" spans="1:15" x14ac:dyDescent="0.3">
      <c r="A10" s="11">
        <v>202</v>
      </c>
      <c r="B10" s="19" t="s">
        <v>6</v>
      </c>
      <c r="C10" s="17">
        <f>364</f>
        <v>364</v>
      </c>
      <c r="D10" s="17"/>
      <c r="E10" s="8"/>
      <c r="F10" s="8"/>
      <c r="G10" s="8"/>
      <c r="I10" s="8"/>
      <c r="J10" s="8"/>
      <c r="K10" s="8"/>
      <c r="M10" s="8"/>
      <c r="N10" s="8"/>
      <c r="O10" s="8"/>
    </row>
    <row r="11" spans="1:15" x14ac:dyDescent="0.3">
      <c r="A11" s="11">
        <v>204</v>
      </c>
      <c r="B11" s="20" t="s">
        <v>7</v>
      </c>
      <c r="C11" s="17">
        <v>159.24</v>
      </c>
      <c r="D11" s="17"/>
      <c r="E11" s="8"/>
      <c r="F11" s="8"/>
      <c r="G11" s="8"/>
      <c r="I11" s="8"/>
      <c r="J11" s="8"/>
      <c r="K11" s="8"/>
      <c r="M11" s="8"/>
      <c r="N11" s="8"/>
      <c r="O11" s="8"/>
    </row>
    <row r="12" spans="1:15" hidden="1" x14ac:dyDescent="0.3">
      <c r="A12" s="11"/>
      <c r="B12" s="20"/>
      <c r="C12" s="17"/>
      <c r="D12" s="17"/>
      <c r="E12" s="8"/>
      <c r="F12" s="8"/>
      <c r="G12" s="8"/>
      <c r="I12" s="8"/>
      <c r="J12" s="8"/>
      <c r="K12" s="8"/>
      <c r="M12" s="8"/>
      <c r="N12" s="8"/>
      <c r="O12" s="8"/>
    </row>
    <row r="13" spans="1:15" hidden="1" x14ac:dyDescent="0.3">
      <c r="A13" s="11"/>
      <c r="B13" s="20"/>
      <c r="C13" s="17"/>
      <c r="D13" s="17"/>
      <c r="E13" s="8"/>
      <c r="F13" s="8"/>
      <c r="G13" s="8"/>
      <c r="I13" s="8"/>
      <c r="J13" s="8"/>
      <c r="K13" s="8"/>
      <c r="M13" s="8"/>
      <c r="N13" s="8"/>
      <c r="O13" s="8"/>
    </row>
    <row r="14" spans="1:15" hidden="1" x14ac:dyDescent="0.3">
      <c r="A14" s="11"/>
      <c r="B14" s="20"/>
      <c r="C14" s="17"/>
      <c r="D14" s="17"/>
      <c r="E14" s="8"/>
      <c r="F14" s="8"/>
      <c r="G14" s="8"/>
      <c r="I14" s="8"/>
      <c r="J14" s="8"/>
      <c r="K14" s="8"/>
      <c r="M14" s="8"/>
      <c r="N14" s="8"/>
      <c r="O14" s="8"/>
    </row>
    <row r="15" spans="1:15" hidden="1" x14ac:dyDescent="0.3">
      <c r="A15" s="11"/>
      <c r="B15" s="20"/>
      <c r="C15" s="17"/>
      <c r="D15" s="17"/>
      <c r="E15" s="8"/>
      <c r="F15" s="8"/>
      <c r="G15" s="8"/>
      <c r="I15" s="8"/>
      <c r="J15" s="8"/>
      <c r="K15" s="8"/>
      <c r="M15" s="8"/>
      <c r="N15" s="8"/>
      <c r="O15" s="8"/>
    </row>
    <row r="16" spans="1:15" hidden="1" x14ac:dyDescent="0.3">
      <c r="A16" s="11"/>
      <c r="B16" s="20"/>
      <c r="C16" s="17"/>
      <c r="D16" s="17"/>
      <c r="E16" s="8"/>
      <c r="F16" s="8"/>
      <c r="G16" s="8"/>
      <c r="I16" s="8"/>
      <c r="J16" s="8"/>
      <c r="K16" s="8"/>
      <c r="M16" s="8"/>
      <c r="N16" s="8"/>
      <c r="O16" s="8"/>
    </row>
    <row r="17" spans="1:15" hidden="1" x14ac:dyDescent="0.3">
      <c r="A17" s="11"/>
      <c r="B17" s="20"/>
      <c r="C17" s="17"/>
      <c r="D17" s="17"/>
      <c r="E17" s="8"/>
      <c r="F17" s="8"/>
      <c r="G17" s="8"/>
      <c r="I17" s="8"/>
      <c r="J17" s="8"/>
      <c r="K17" s="8"/>
      <c r="M17" s="8"/>
      <c r="N17" s="8"/>
      <c r="O17" s="8"/>
    </row>
    <row r="18" spans="1:15" ht="19.5" hidden="1" customHeight="1" x14ac:dyDescent="0.3">
      <c r="A18" s="11"/>
      <c r="B18" s="20"/>
      <c r="C18" s="17"/>
      <c r="D18" s="17"/>
      <c r="E18" s="8"/>
      <c r="F18" s="8"/>
      <c r="G18" s="8"/>
      <c r="I18" s="8"/>
      <c r="J18" s="8"/>
      <c r="K18" s="8"/>
      <c r="M18" s="8"/>
      <c r="N18" s="8"/>
      <c r="O18" s="8"/>
    </row>
    <row r="19" spans="1:15" hidden="1" x14ac:dyDescent="0.3">
      <c r="A19" s="11">
        <v>2210.3000000000002</v>
      </c>
      <c r="B19" s="12" t="s">
        <v>8</v>
      </c>
      <c r="C19" s="12"/>
      <c r="D19" s="13"/>
      <c r="E19" s="8"/>
      <c r="F19" s="8"/>
      <c r="G19" s="8"/>
      <c r="I19" s="8"/>
      <c r="J19" s="8"/>
      <c r="K19" s="8"/>
      <c r="M19" s="8"/>
      <c r="N19" s="8"/>
      <c r="O19" s="8"/>
    </row>
    <row r="20" spans="1:15" hidden="1" x14ac:dyDescent="0.3">
      <c r="A20" s="11">
        <v>2210.4</v>
      </c>
      <c r="B20" s="12" t="s">
        <v>9</v>
      </c>
      <c r="C20" s="12"/>
      <c r="D20" s="13"/>
      <c r="E20" s="8"/>
      <c r="F20" s="8"/>
      <c r="G20" s="8"/>
      <c r="I20" s="8"/>
      <c r="J20" s="8"/>
      <c r="K20" s="8"/>
      <c r="M20" s="8"/>
      <c r="N20" s="8"/>
      <c r="O20" s="8"/>
    </row>
    <row r="21" spans="1:15" x14ac:dyDescent="0.3">
      <c r="A21" s="11">
        <v>2210.5</v>
      </c>
      <c r="B21" s="12" t="s">
        <v>10</v>
      </c>
      <c r="C21" s="12"/>
      <c r="D21" s="13">
        <v>286427.56</v>
      </c>
      <c r="E21" s="8"/>
      <c r="F21" s="8"/>
      <c r="G21" s="8"/>
      <c r="I21" s="8"/>
      <c r="J21" s="8"/>
      <c r="K21" s="8"/>
      <c r="M21" s="8"/>
      <c r="N21" s="8"/>
      <c r="O21" s="8"/>
    </row>
    <row r="22" spans="1:15" hidden="1" outlineLevel="1" x14ac:dyDescent="0.3">
      <c r="A22" s="14"/>
      <c r="B22" s="15"/>
      <c r="C22" s="16">
        <f>SUM(C23:C35)</f>
        <v>286427.56</v>
      </c>
      <c r="D22" s="17"/>
      <c r="E22" s="18">
        <f>D21-C22</f>
        <v>0</v>
      </c>
    </row>
    <row r="23" spans="1:15" collapsed="1" x14ac:dyDescent="0.3">
      <c r="A23" s="11">
        <v>508</v>
      </c>
      <c r="B23" s="20" t="s">
        <v>11</v>
      </c>
      <c r="C23" s="17">
        <f>18590</f>
        <v>18590</v>
      </c>
      <c r="D23" s="17"/>
      <c r="E23" s="8"/>
      <c r="F23" s="8"/>
      <c r="G23" s="8"/>
      <c r="I23" s="8"/>
      <c r="J23" s="8"/>
      <c r="K23" s="8"/>
      <c r="M23" s="8"/>
      <c r="N23" s="8"/>
      <c r="O23" s="8"/>
    </row>
    <row r="24" spans="1:15" x14ac:dyDescent="0.3">
      <c r="A24" s="11">
        <v>503</v>
      </c>
      <c r="B24" s="20" t="s">
        <v>12</v>
      </c>
      <c r="C24" s="17">
        <f>1146+2425+3568</f>
        <v>7139</v>
      </c>
      <c r="D24" s="17"/>
      <c r="E24" s="8"/>
      <c r="F24" s="8"/>
      <c r="G24" s="8"/>
      <c r="I24" s="8"/>
      <c r="J24" s="8"/>
      <c r="K24" s="8"/>
      <c r="M24" s="8"/>
      <c r="N24" s="8"/>
      <c r="O24" s="8"/>
    </row>
    <row r="25" spans="1:15" x14ac:dyDescent="0.3">
      <c r="A25" s="11">
        <v>511</v>
      </c>
      <c r="B25" s="20" t="s">
        <v>13</v>
      </c>
      <c r="C25" s="17">
        <f>8970+1950</f>
        <v>10920</v>
      </c>
      <c r="D25" s="17"/>
      <c r="E25" s="8"/>
      <c r="F25" s="8"/>
      <c r="G25" s="8"/>
      <c r="I25" s="8"/>
      <c r="J25" s="8"/>
      <c r="K25" s="8"/>
      <c r="M25" s="8"/>
      <c r="N25" s="8"/>
      <c r="O25" s="8"/>
    </row>
    <row r="26" spans="1:15" x14ac:dyDescent="0.3">
      <c r="A26" s="11">
        <v>507</v>
      </c>
      <c r="B26" s="20" t="s">
        <v>14</v>
      </c>
      <c r="C26" s="17">
        <v>9604.56</v>
      </c>
      <c r="D26" s="17"/>
      <c r="E26" s="8"/>
      <c r="F26" s="8"/>
      <c r="G26" s="8"/>
      <c r="I26" s="8"/>
      <c r="J26" s="8"/>
      <c r="K26" s="8"/>
      <c r="M26" s="8"/>
      <c r="N26" s="8"/>
      <c r="O26" s="8"/>
    </row>
    <row r="27" spans="1:15" x14ac:dyDescent="0.3">
      <c r="A27" s="11">
        <v>512</v>
      </c>
      <c r="B27" s="20" t="s">
        <v>15</v>
      </c>
      <c r="C27" s="17">
        <v>1600</v>
      </c>
      <c r="D27" s="17"/>
      <c r="E27" s="8"/>
      <c r="F27" s="8"/>
      <c r="G27" s="8"/>
      <c r="I27" s="8"/>
      <c r="J27" s="8"/>
      <c r="K27" s="8"/>
      <c r="M27" s="8"/>
      <c r="N27" s="8"/>
      <c r="O27" s="8"/>
    </row>
    <row r="28" spans="1:15" x14ac:dyDescent="0.3">
      <c r="A28" s="11">
        <v>501</v>
      </c>
      <c r="B28" s="20" t="s">
        <v>16</v>
      </c>
      <c r="C28" s="17">
        <v>2445</v>
      </c>
      <c r="D28" s="17"/>
      <c r="E28" s="8"/>
      <c r="F28" s="8"/>
      <c r="G28" s="8"/>
      <c r="I28" s="8"/>
      <c r="J28" s="8"/>
      <c r="K28" s="8"/>
      <c r="M28" s="8"/>
      <c r="N28" s="8"/>
      <c r="O28" s="8"/>
    </row>
    <row r="29" spans="1:15" x14ac:dyDescent="0.3">
      <c r="A29" s="11">
        <v>506</v>
      </c>
      <c r="B29" s="20" t="s">
        <v>17</v>
      </c>
      <c r="C29" s="17">
        <v>1640</v>
      </c>
      <c r="D29" s="17"/>
      <c r="E29" s="8"/>
      <c r="F29" s="8"/>
      <c r="G29" s="8"/>
      <c r="I29" s="8"/>
      <c r="J29" s="8"/>
      <c r="K29" s="8"/>
      <c r="M29" s="8"/>
      <c r="N29" s="8"/>
      <c r="O29" s="8"/>
    </row>
    <row r="30" spans="1:15" x14ac:dyDescent="0.3">
      <c r="A30" s="11">
        <v>503</v>
      </c>
      <c r="B30" s="20" t="s">
        <v>18</v>
      </c>
      <c r="C30" s="17">
        <v>3640</v>
      </c>
      <c r="D30" s="17"/>
      <c r="E30" s="8"/>
      <c r="F30" s="8"/>
      <c r="G30" s="8"/>
      <c r="I30" s="8"/>
      <c r="J30" s="8"/>
      <c r="K30" s="8"/>
      <c r="M30" s="8"/>
      <c r="N30" s="8"/>
      <c r="O30" s="8"/>
    </row>
    <row r="31" spans="1:15" ht="17.25" customHeight="1" x14ac:dyDescent="0.3">
      <c r="A31" s="11">
        <v>504</v>
      </c>
      <c r="B31" s="20" t="s">
        <v>19</v>
      </c>
      <c r="C31" s="17">
        <f>1585+99720</f>
        <v>101305</v>
      </c>
      <c r="D31" s="17"/>
      <c r="E31" s="8"/>
      <c r="F31" s="8"/>
      <c r="G31" s="8"/>
      <c r="I31" s="8"/>
      <c r="J31" s="8"/>
      <c r="K31" s="8"/>
      <c r="M31" s="8"/>
      <c r="N31" s="8"/>
      <c r="O31" s="8"/>
    </row>
    <row r="32" spans="1:15" ht="17.25" customHeight="1" x14ac:dyDescent="0.3">
      <c r="A32" s="11">
        <v>505</v>
      </c>
      <c r="B32" s="20" t="s">
        <v>20</v>
      </c>
      <c r="C32" s="17">
        <v>30000</v>
      </c>
      <c r="D32" s="17"/>
      <c r="E32" s="8"/>
      <c r="F32" s="8"/>
      <c r="G32" s="8"/>
      <c r="I32" s="8"/>
      <c r="J32" s="8"/>
      <c r="K32" s="8"/>
      <c r="M32" s="8"/>
      <c r="N32" s="8"/>
      <c r="O32" s="8"/>
    </row>
    <row r="33" spans="1:15" ht="17.25" customHeight="1" x14ac:dyDescent="0.3">
      <c r="A33" s="11">
        <v>501</v>
      </c>
      <c r="B33" s="20" t="s">
        <v>21</v>
      </c>
      <c r="C33" s="17">
        <v>99544</v>
      </c>
      <c r="D33" s="17"/>
      <c r="E33" s="8"/>
      <c r="F33" s="8"/>
      <c r="G33" s="8"/>
      <c r="I33" s="8"/>
      <c r="J33" s="8"/>
      <c r="K33" s="8"/>
      <c r="M33" s="8"/>
      <c r="N33" s="8"/>
      <c r="O33" s="8"/>
    </row>
    <row r="34" spans="1:15" ht="19.5" hidden="1" customHeight="1" x14ac:dyDescent="0.3">
      <c r="A34" s="11"/>
      <c r="B34" s="20"/>
      <c r="C34" s="17"/>
      <c r="D34" s="17"/>
      <c r="E34" s="8"/>
      <c r="F34" s="8"/>
      <c r="G34" s="8"/>
      <c r="I34" s="8"/>
      <c r="J34" s="8"/>
      <c r="K34" s="8"/>
      <c r="M34" s="8"/>
      <c r="N34" s="8"/>
      <c r="O34" s="8"/>
    </row>
    <row r="35" spans="1:15" ht="15" hidden="1" customHeight="1" x14ac:dyDescent="0.3">
      <c r="A35" s="11"/>
      <c r="B35" s="21"/>
      <c r="C35" s="17"/>
      <c r="D35" s="17"/>
      <c r="E35" s="8"/>
      <c r="F35" s="8"/>
      <c r="G35" s="8"/>
      <c r="I35" s="8"/>
      <c r="J35" s="8"/>
      <c r="K35" s="8"/>
      <c r="M35" s="8"/>
      <c r="N35" s="8"/>
      <c r="O35" s="8"/>
    </row>
    <row r="36" spans="1:15" x14ac:dyDescent="0.3">
      <c r="A36" s="11">
        <v>2210.6</v>
      </c>
      <c r="B36" s="12" t="s">
        <v>22</v>
      </c>
      <c r="C36" s="12"/>
      <c r="D36" s="13">
        <f>2238+3521</f>
        <v>5759</v>
      </c>
      <c r="E36" s="8"/>
      <c r="F36" s="8"/>
      <c r="G36" s="8"/>
      <c r="I36" s="8"/>
      <c r="J36" s="8"/>
      <c r="K36" s="8"/>
      <c r="M36" s="8"/>
      <c r="N36" s="8"/>
      <c r="O36" s="8"/>
    </row>
    <row r="37" spans="1:15" hidden="1" x14ac:dyDescent="0.3">
      <c r="A37" s="11">
        <v>2210.6999999999998</v>
      </c>
      <c r="B37" s="12" t="s">
        <v>23</v>
      </c>
      <c r="C37" s="12"/>
      <c r="D37" s="13"/>
      <c r="E37" s="8"/>
      <c r="F37" s="8"/>
      <c r="G37" s="8"/>
      <c r="I37" s="8"/>
      <c r="J37" s="8"/>
      <c r="K37" s="8"/>
      <c r="M37" s="8"/>
      <c r="N37" s="8"/>
      <c r="O37" s="8"/>
    </row>
    <row r="38" spans="1:15" hidden="1" outlineLevel="1" x14ac:dyDescent="0.3">
      <c r="A38" s="14"/>
      <c r="B38" s="15"/>
      <c r="C38" s="16">
        <f>SUM(C39:C45)</f>
        <v>0</v>
      </c>
      <c r="D38" s="17"/>
      <c r="E38" s="18">
        <f>D37-C38</f>
        <v>0</v>
      </c>
    </row>
    <row r="39" spans="1:15" hidden="1" collapsed="1" x14ac:dyDescent="0.3">
      <c r="A39" s="11"/>
      <c r="B39" s="20"/>
      <c r="C39" s="17"/>
      <c r="D39" s="17"/>
      <c r="E39" s="8"/>
      <c r="F39" s="8"/>
      <c r="G39" s="8"/>
      <c r="I39" s="8"/>
      <c r="J39" s="8"/>
      <c r="K39" s="8"/>
      <c r="M39" s="8"/>
      <c r="N39" s="8"/>
      <c r="O39" s="8"/>
    </row>
    <row r="40" spans="1:15" hidden="1" x14ac:dyDescent="0.3">
      <c r="A40" s="11"/>
      <c r="B40" s="20"/>
      <c r="C40" s="17"/>
      <c r="D40" s="17"/>
      <c r="E40" s="8"/>
      <c r="F40" s="8"/>
      <c r="G40" s="8"/>
      <c r="I40" s="8"/>
      <c r="J40" s="8"/>
      <c r="K40" s="8"/>
      <c r="M40" s="8"/>
      <c r="N40" s="8"/>
      <c r="O40" s="8"/>
    </row>
    <row r="41" spans="1:15" hidden="1" x14ac:dyDescent="0.3">
      <c r="A41" s="11"/>
      <c r="B41" s="20"/>
      <c r="C41" s="17"/>
      <c r="D41" s="17"/>
      <c r="E41" s="8"/>
      <c r="F41" s="8"/>
      <c r="G41" s="8"/>
      <c r="I41" s="8"/>
      <c r="J41" s="8"/>
      <c r="K41" s="8"/>
      <c r="M41" s="8"/>
      <c r="N41" s="8"/>
      <c r="O41" s="8"/>
    </row>
    <row r="42" spans="1:15" hidden="1" x14ac:dyDescent="0.3">
      <c r="A42" s="11"/>
      <c r="B42" s="20"/>
      <c r="C42" s="17"/>
      <c r="D42" s="17"/>
      <c r="E42" s="8"/>
      <c r="F42" s="8"/>
      <c r="G42" s="8"/>
      <c r="I42" s="8"/>
      <c r="J42" s="8"/>
      <c r="K42" s="8"/>
      <c r="M42" s="8"/>
      <c r="N42" s="8"/>
      <c r="O42" s="8"/>
    </row>
    <row r="43" spans="1:15" hidden="1" x14ac:dyDescent="0.3">
      <c r="A43" s="11"/>
      <c r="B43" s="20"/>
      <c r="C43" s="17"/>
      <c r="D43" s="17"/>
      <c r="E43" s="8"/>
      <c r="F43" s="8"/>
      <c r="G43" s="8"/>
      <c r="I43" s="8"/>
      <c r="J43" s="8"/>
      <c r="K43" s="8"/>
      <c r="M43" s="8"/>
      <c r="N43" s="8"/>
      <c r="O43" s="8"/>
    </row>
    <row r="44" spans="1:15" hidden="1" x14ac:dyDescent="0.3">
      <c r="A44" s="11"/>
      <c r="B44" s="20"/>
      <c r="C44" s="17"/>
      <c r="D44" s="17"/>
      <c r="E44" s="8"/>
      <c r="F44" s="8"/>
      <c r="G44" s="8"/>
      <c r="I44" s="8"/>
      <c r="J44" s="8"/>
      <c r="K44" s="8"/>
      <c r="M44" s="8"/>
      <c r="N44" s="8"/>
      <c r="O44" s="8"/>
    </row>
    <row r="45" spans="1:15" hidden="1" x14ac:dyDescent="0.3">
      <c r="A45" s="11"/>
      <c r="B45" s="21"/>
      <c r="C45" s="17"/>
      <c r="D45" s="17"/>
      <c r="E45" s="8"/>
      <c r="F45" s="8"/>
      <c r="G45" s="8"/>
      <c r="I45" s="8"/>
      <c r="J45" s="8"/>
      <c r="K45" s="8"/>
      <c r="M45" s="8"/>
      <c r="N45" s="8"/>
      <c r="O45" s="8"/>
    </row>
    <row r="46" spans="1:15" x14ac:dyDescent="0.3">
      <c r="A46" s="11">
        <v>2210.8000000000002</v>
      </c>
      <c r="B46" s="12" t="s">
        <v>24</v>
      </c>
      <c r="C46" s="12"/>
      <c r="D46" s="13">
        <v>4671</v>
      </c>
      <c r="E46" s="8"/>
      <c r="F46" s="8"/>
      <c r="G46" s="8"/>
      <c r="I46" s="8"/>
      <c r="J46" s="8"/>
      <c r="K46" s="8"/>
      <c r="M46" s="8"/>
      <c r="N46" s="8"/>
      <c r="O46" s="8"/>
    </row>
    <row r="47" spans="1:15" hidden="1" outlineLevel="1" x14ac:dyDescent="0.3">
      <c r="A47" s="14"/>
      <c r="B47" s="15"/>
      <c r="C47" s="16">
        <f>SUM(C48:C51)</f>
        <v>4671</v>
      </c>
      <c r="D47" s="22"/>
      <c r="E47" s="18">
        <f>D46-C47</f>
        <v>0</v>
      </c>
    </row>
    <row r="48" spans="1:15" collapsed="1" x14ac:dyDescent="0.3">
      <c r="A48" s="11">
        <v>803</v>
      </c>
      <c r="B48" s="20" t="s">
        <v>25</v>
      </c>
      <c r="C48" s="17">
        <v>1575</v>
      </c>
      <c r="D48" s="22"/>
      <c r="E48" s="8"/>
      <c r="F48" s="8"/>
      <c r="G48" s="8"/>
      <c r="I48" s="8"/>
      <c r="J48" s="8"/>
      <c r="K48" s="8"/>
      <c r="M48" s="8"/>
      <c r="N48" s="8"/>
      <c r="O48" s="8"/>
    </row>
    <row r="49" spans="1:15" x14ac:dyDescent="0.3">
      <c r="A49" s="11">
        <v>803</v>
      </c>
      <c r="B49" s="20" t="s">
        <v>26</v>
      </c>
      <c r="C49" s="17">
        <v>3096</v>
      </c>
      <c r="D49" s="22"/>
      <c r="E49" s="8"/>
      <c r="F49" s="8"/>
      <c r="G49" s="8"/>
      <c r="I49" s="8"/>
      <c r="J49" s="8"/>
      <c r="K49" s="8"/>
      <c r="M49" s="8"/>
      <c r="N49" s="8"/>
      <c r="O49" s="8"/>
    </row>
    <row r="50" spans="1:15" hidden="1" x14ac:dyDescent="0.3">
      <c r="A50" s="11"/>
      <c r="B50" s="20"/>
      <c r="C50" s="17"/>
      <c r="D50" s="22"/>
      <c r="E50" s="8"/>
      <c r="F50" s="8"/>
      <c r="G50" s="8"/>
      <c r="I50" s="8"/>
      <c r="J50" s="8"/>
      <c r="K50" s="8"/>
      <c r="M50" s="8"/>
      <c r="N50" s="8"/>
      <c r="O50" s="8"/>
    </row>
    <row r="51" spans="1:15" hidden="1" x14ac:dyDescent="0.3">
      <c r="A51" s="11"/>
      <c r="B51" s="21"/>
      <c r="C51" s="17"/>
      <c r="D51" s="22"/>
      <c r="E51" s="8"/>
      <c r="F51" s="8"/>
      <c r="G51" s="8"/>
      <c r="I51" s="8"/>
      <c r="J51" s="8"/>
      <c r="K51" s="8"/>
      <c r="M51" s="8"/>
      <c r="N51" s="8"/>
      <c r="O51" s="8"/>
    </row>
    <row r="52" spans="1:15" hidden="1" x14ac:dyDescent="0.3">
      <c r="A52" s="11">
        <v>2210.9</v>
      </c>
      <c r="B52" s="12" t="s">
        <v>27</v>
      </c>
      <c r="C52" s="12"/>
      <c r="D52" s="13"/>
      <c r="E52" s="8"/>
      <c r="F52" s="8"/>
      <c r="G52" s="8"/>
      <c r="I52" s="8"/>
      <c r="J52" s="8"/>
      <c r="K52" s="8"/>
      <c r="M52" s="8"/>
      <c r="N52" s="8"/>
      <c r="O52" s="8"/>
    </row>
    <row r="53" spans="1:15" hidden="1" outlineLevel="1" x14ac:dyDescent="0.3">
      <c r="A53" s="14"/>
      <c r="B53" s="15"/>
      <c r="C53" s="16">
        <f>SUM(C54:C57)</f>
        <v>0</v>
      </c>
      <c r="D53" s="17"/>
      <c r="E53" s="18">
        <f>D52-C53</f>
        <v>0</v>
      </c>
    </row>
    <row r="54" spans="1:15" hidden="1" collapsed="1" x14ac:dyDescent="0.3">
      <c r="A54" s="11"/>
      <c r="B54" s="20"/>
      <c r="C54" s="17"/>
      <c r="D54" s="17"/>
      <c r="E54" s="8"/>
      <c r="F54" s="8"/>
      <c r="G54" s="8"/>
      <c r="I54" s="8"/>
      <c r="J54" s="8"/>
      <c r="K54" s="8"/>
      <c r="M54" s="8"/>
      <c r="N54" s="8"/>
      <c r="O54" s="8"/>
    </row>
    <row r="55" spans="1:15" hidden="1" x14ac:dyDescent="0.3">
      <c r="A55" s="11"/>
      <c r="B55" s="20"/>
      <c r="C55" s="17"/>
      <c r="D55" s="17"/>
      <c r="E55" s="8"/>
      <c r="F55" s="8"/>
      <c r="G55" s="8"/>
      <c r="I55" s="8"/>
      <c r="J55" s="8"/>
      <c r="K55" s="8"/>
      <c r="M55" s="8"/>
      <c r="N55" s="8"/>
      <c r="O55" s="8"/>
    </row>
    <row r="56" spans="1:15" hidden="1" x14ac:dyDescent="0.3">
      <c r="A56" s="11"/>
      <c r="B56" s="20"/>
      <c r="C56" s="17"/>
      <c r="D56" s="17"/>
      <c r="E56" s="8"/>
      <c r="F56" s="8"/>
      <c r="G56" s="8"/>
      <c r="I56" s="8"/>
      <c r="J56" s="8"/>
      <c r="K56" s="8"/>
      <c r="M56" s="8"/>
      <c r="N56" s="8"/>
      <c r="O56" s="8"/>
    </row>
    <row r="57" spans="1:15" hidden="1" x14ac:dyDescent="0.3">
      <c r="A57" s="11"/>
      <c r="B57" s="21"/>
      <c r="C57" s="17"/>
      <c r="D57" s="17"/>
      <c r="E57" s="8"/>
      <c r="F57" s="8"/>
      <c r="G57" s="8"/>
      <c r="I57" s="8"/>
      <c r="J57" s="8"/>
      <c r="K57" s="8"/>
      <c r="M57" s="8"/>
      <c r="N57" s="8"/>
      <c r="O57" s="8"/>
    </row>
    <row r="58" spans="1:15" x14ac:dyDescent="0.3">
      <c r="A58" s="11">
        <v>2211.9</v>
      </c>
      <c r="B58" s="12" t="s">
        <v>28</v>
      </c>
      <c r="C58" s="12"/>
      <c r="D58" s="13">
        <v>57871.199999999997</v>
      </c>
      <c r="E58" s="8"/>
      <c r="F58" s="8"/>
      <c r="G58" s="8"/>
      <c r="I58" s="8"/>
      <c r="J58" s="8"/>
      <c r="K58" s="8"/>
      <c r="M58" s="8"/>
      <c r="N58" s="8"/>
      <c r="O58" s="8"/>
    </row>
    <row r="59" spans="1:15" hidden="1" outlineLevel="1" x14ac:dyDescent="0.3">
      <c r="A59" s="14"/>
      <c r="B59" s="15"/>
      <c r="C59" s="16">
        <f>SUM(C60:C74)</f>
        <v>57871.199999999997</v>
      </c>
      <c r="D59" s="17"/>
      <c r="E59" s="18">
        <f>D58-C59</f>
        <v>0</v>
      </c>
    </row>
    <row r="60" spans="1:15" collapsed="1" x14ac:dyDescent="0.3">
      <c r="A60" s="11">
        <v>903</v>
      </c>
      <c r="B60" s="23" t="s">
        <v>29</v>
      </c>
      <c r="C60" s="17">
        <v>200</v>
      </c>
      <c r="D60" s="17"/>
      <c r="E60" s="8"/>
      <c r="F60" s="8"/>
      <c r="G60" s="8"/>
      <c r="I60" s="8"/>
      <c r="J60" s="8"/>
      <c r="K60" s="8"/>
      <c r="M60" s="8"/>
      <c r="N60" s="8"/>
      <c r="O60" s="8"/>
    </row>
    <row r="61" spans="1:15" x14ac:dyDescent="0.3">
      <c r="A61" s="11">
        <v>921</v>
      </c>
      <c r="B61" s="20" t="s">
        <v>30</v>
      </c>
      <c r="C61" s="17">
        <v>5821.2</v>
      </c>
      <c r="D61" s="17"/>
      <c r="E61" s="8"/>
      <c r="F61" s="8"/>
      <c r="G61" s="8"/>
      <c r="I61" s="8"/>
      <c r="J61" s="8"/>
      <c r="K61" s="8"/>
      <c r="M61" s="8"/>
      <c r="N61" s="8"/>
      <c r="O61" s="8"/>
    </row>
    <row r="62" spans="1:15" x14ac:dyDescent="0.3">
      <c r="A62" s="11">
        <v>922</v>
      </c>
      <c r="B62" s="20" t="s">
        <v>31</v>
      </c>
      <c r="C62" s="17">
        <v>3530</v>
      </c>
      <c r="D62" s="17"/>
      <c r="E62" s="8"/>
      <c r="F62" s="8"/>
      <c r="G62" s="8"/>
      <c r="I62" s="8"/>
      <c r="J62" s="8"/>
      <c r="K62" s="8"/>
      <c r="M62" s="8"/>
      <c r="N62" s="8"/>
      <c r="O62" s="8"/>
    </row>
    <row r="63" spans="1:15" x14ac:dyDescent="0.3">
      <c r="A63" s="11">
        <v>914</v>
      </c>
      <c r="B63" s="20" t="s">
        <v>32</v>
      </c>
      <c r="C63" s="17">
        <v>6900</v>
      </c>
      <c r="D63" s="17"/>
      <c r="E63" s="8"/>
      <c r="F63" s="8"/>
      <c r="G63" s="8"/>
      <c r="I63" s="8"/>
      <c r="J63" s="8"/>
      <c r="K63" s="8"/>
      <c r="M63" s="8"/>
      <c r="N63" s="8"/>
      <c r="O63" s="8"/>
    </row>
    <row r="64" spans="1:15" x14ac:dyDescent="0.3">
      <c r="A64" s="11">
        <v>916</v>
      </c>
      <c r="B64" s="20" t="s">
        <v>33</v>
      </c>
      <c r="C64" s="17">
        <v>3592</v>
      </c>
      <c r="D64" s="17"/>
      <c r="E64" s="8"/>
      <c r="F64" s="8"/>
      <c r="G64" s="8"/>
      <c r="I64" s="8"/>
      <c r="J64" s="8"/>
      <c r="K64" s="8"/>
      <c r="M64" s="8"/>
      <c r="N64" s="8"/>
      <c r="O64" s="8"/>
    </row>
    <row r="65" spans="1:15" x14ac:dyDescent="0.3">
      <c r="A65" s="11">
        <v>917</v>
      </c>
      <c r="B65" s="20" t="s">
        <v>34</v>
      </c>
      <c r="C65" s="17">
        <v>32327.999999999996</v>
      </c>
      <c r="D65" s="17"/>
      <c r="E65" s="8"/>
      <c r="F65" s="8"/>
      <c r="G65" s="8"/>
      <c r="I65" s="8"/>
      <c r="J65" s="8"/>
      <c r="K65" s="8"/>
      <c r="M65" s="8"/>
      <c r="N65" s="8"/>
      <c r="O65" s="8"/>
    </row>
    <row r="66" spans="1:15" x14ac:dyDescent="0.3">
      <c r="A66" s="11">
        <v>918</v>
      </c>
      <c r="B66" s="20" t="s">
        <v>35</v>
      </c>
      <c r="C66" s="17">
        <v>5500</v>
      </c>
      <c r="D66" s="17"/>
      <c r="E66" s="8"/>
      <c r="F66" s="8"/>
      <c r="G66" s="8"/>
      <c r="I66" s="8"/>
      <c r="J66" s="8"/>
      <c r="K66" s="8"/>
      <c r="M66" s="8"/>
      <c r="N66" s="8"/>
      <c r="O66" s="8"/>
    </row>
    <row r="67" spans="1:15" hidden="1" x14ac:dyDescent="0.3">
      <c r="A67" s="11"/>
      <c r="B67" s="20"/>
      <c r="C67" s="17"/>
      <c r="D67" s="17"/>
      <c r="E67" s="8"/>
      <c r="F67" s="8"/>
      <c r="G67" s="8"/>
      <c r="I67" s="8"/>
      <c r="J67" s="8"/>
      <c r="K67" s="8"/>
      <c r="M67" s="8"/>
      <c r="N67" s="8"/>
      <c r="O67" s="8"/>
    </row>
    <row r="68" spans="1:15" hidden="1" x14ac:dyDescent="0.3">
      <c r="A68" s="11"/>
      <c r="B68" s="20"/>
      <c r="C68" s="17"/>
      <c r="D68" s="17"/>
      <c r="E68" s="8"/>
      <c r="F68" s="8"/>
      <c r="G68" s="8"/>
      <c r="I68" s="8"/>
      <c r="J68" s="8"/>
      <c r="K68" s="8"/>
      <c r="M68" s="8"/>
      <c r="N68" s="8"/>
      <c r="O68" s="8"/>
    </row>
    <row r="69" spans="1:15" hidden="1" x14ac:dyDescent="0.3">
      <c r="A69" s="11"/>
      <c r="B69" s="20"/>
      <c r="C69" s="17"/>
      <c r="D69" s="17"/>
      <c r="E69" s="8"/>
      <c r="F69" s="8"/>
      <c r="G69" s="8"/>
      <c r="I69" s="8"/>
      <c r="J69" s="8"/>
      <c r="K69" s="8"/>
      <c r="M69" s="8"/>
      <c r="N69" s="8"/>
      <c r="O69" s="8"/>
    </row>
    <row r="70" spans="1:15" ht="18" hidden="1" customHeight="1" x14ac:dyDescent="0.3">
      <c r="A70" s="11"/>
      <c r="B70" s="20"/>
      <c r="C70" s="17"/>
      <c r="D70" s="17"/>
      <c r="E70" s="8"/>
      <c r="F70" s="8"/>
      <c r="G70" s="8"/>
      <c r="I70" s="8"/>
      <c r="J70" s="8"/>
      <c r="K70" s="8"/>
      <c r="M70" s="8"/>
      <c r="N70" s="8"/>
      <c r="O70" s="8"/>
    </row>
    <row r="71" spans="1:15" ht="18" hidden="1" customHeight="1" x14ac:dyDescent="0.3">
      <c r="A71" s="11"/>
      <c r="B71" s="20"/>
      <c r="C71" s="17"/>
      <c r="D71" s="17"/>
      <c r="E71" s="8"/>
      <c r="F71" s="8"/>
      <c r="G71" s="8"/>
      <c r="I71" s="8"/>
      <c r="J71" s="8"/>
      <c r="K71" s="8"/>
      <c r="M71" s="8"/>
      <c r="N71" s="8"/>
      <c r="O71" s="8"/>
    </row>
    <row r="72" spans="1:15" hidden="1" x14ac:dyDescent="0.3">
      <c r="A72" s="11"/>
      <c r="B72" s="24"/>
      <c r="C72" s="17"/>
      <c r="D72" s="17"/>
      <c r="E72" s="8"/>
      <c r="F72" s="8"/>
      <c r="G72" s="8"/>
      <c r="I72" s="8"/>
      <c r="J72" s="8"/>
      <c r="K72" s="8"/>
      <c r="M72" s="8"/>
      <c r="N72" s="8"/>
      <c r="O72" s="8"/>
    </row>
    <row r="73" spans="1:15" hidden="1" x14ac:dyDescent="0.3">
      <c r="A73" s="11"/>
      <c r="B73" s="20"/>
      <c r="C73" s="17"/>
      <c r="D73" s="17"/>
      <c r="E73" s="8"/>
      <c r="F73" s="8"/>
      <c r="G73" s="8"/>
      <c r="I73" s="8"/>
      <c r="J73" s="8"/>
      <c r="K73" s="8"/>
      <c r="M73" s="8"/>
      <c r="N73" s="8"/>
      <c r="O73" s="8"/>
    </row>
    <row r="74" spans="1:15" hidden="1" x14ac:dyDescent="0.3">
      <c r="A74" s="11"/>
      <c r="B74" s="20"/>
      <c r="C74" s="17"/>
      <c r="D74" s="17"/>
      <c r="E74" s="8"/>
      <c r="F74" s="8"/>
      <c r="G74" s="8"/>
      <c r="I74" s="8"/>
      <c r="J74" s="8"/>
      <c r="K74" s="8"/>
      <c r="M74" s="8"/>
      <c r="N74" s="8"/>
      <c r="O74" s="8"/>
    </row>
    <row r="75" spans="1:15" hidden="1" outlineLevel="1" x14ac:dyDescent="0.3">
      <c r="A75" s="8"/>
      <c r="B75" s="25"/>
      <c r="D75" s="3" t="b">
        <f>D4=D5</f>
        <v>1</v>
      </c>
      <c r="E75" s="8"/>
      <c r="F75" s="8"/>
      <c r="G75" s="8"/>
      <c r="I75" s="8"/>
      <c r="J75" s="8"/>
      <c r="K75" s="8"/>
      <c r="M75" s="8"/>
      <c r="N75" s="8"/>
      <c r="O75" s="8"/>
    </row>
    <row r="76" spans="1:15" collapsed="1" x14ac:dyDescent="0.3">
      <c r="A76" s="8"/>
      <c r="B76" s="25"/>
      <c r="D76" s="26" t="s">
        <v>36</v>
      </c>
      <c r="E76" s="8"/>
      <c r="F76" s="8"/>
      <c r="G76" s="8"/>
      <c r="I76" s="8"/>
      <c r="J76" s="8"/>
      <c r="K76" s="8"/>
      <c r="M76" s="8"/>
      <c r="N76" s="8"/>
      <c r="O76" s="8"/>
    </row>
    <row r="77" spans="1:15" x14ac:dyDescent="0.3">
      <c r="A77" s="8"/>
      <c r="B77" s="8"/>
      <c r="D77" s="26" t="s">
        <v>36</v>
      </c>
      <c r="E77" s="8"/>
      <c r="F77" s="8"/>
      <c r="G77" s="8"/>
      <c r="I77" s="8"/>
      <c r="J77" s="8"/>
      <c r="K77" s="8"/>
      <c r="M77" s="8"/>
      <c r="N77" s="8"/>
      <c r="O77" s="8"/>
    </row>
    <row r="78" spans="1:15" ht="14.25" customHeight="1" x14ac:dyDescent="0.3">
      <c r="D78" s="26" t="s">
        <v>36</v>
      </c>
    </row>
    <row r="79" spans="1:15" ht="39.75" customHeight="1" x14ac:dyDescent="0.3">
      <c r="A79" s="4">
        <v>2240</v>
      </c>
      <c r="B79" s="5" t="s">
        <v>37</v>
      </c>
      <c r="C79" s="5"/>
      <c r="D79" s="6">
        <f>SUM(D81:D120)</f>
        <v>575911.65</v>
      </c>
      <c r="E79" s="7">
        <f>D79-D80</f>
        <v>0</v>
      </c>
      <c r="F79" s="8"/>
      <c r="G79" s="8"/>
      <c r="I79" s="8"/>
      <c r="J79" s="8"/>
      <c r="K79" s="8"/>
      <c r="M79" s="8"/>
      <c r="N79" s="8"/>
      <c r="O79" s="8"/>
    </row>
    <row r="80" spans="1:15" hidden="1" outlineLevel="1" x14ac:dyDescent="0.3">
      <c r="A80" s="27">
        <v>2240</v>
      </c>
      <c r="B80" s="27"/>
      <c r="C80" s="10"/>
      <c r="D80" s="10">
        <f>Ліцей6!I14</f>
        <v>575911.65</v>
      </c>
      <c r="E80" s="7" t="b">
        <f>D80=D79</f>
        <v>1</v>
      </c>
    </row>
    <row r="81" spans="1:5" collapsed="1" x14ac:dyDescent="0.3">
      <c r="A81" s="14">
        <v>2240.1</v>
      </c>
      <c r="B81" s="12" t="s">
        <v>38</v>
      </c>
      <c r="C81" s="12"/>
      <c r="D81" s="13">
        <f>1163+2326+49634+7635</f>
        <v>60758</v>
      </c>
    </row>
    <row r="82" spans="1:5" hidden="1" x14ac:dyDescent="0.3">
      <c r="A82" s="14">
        <v>2240.1999999999998</v>
      </c>
      <c r="B82" s="28" t="s">
        <v>39</v>
      </c>
      <c r="C82" s="29"/>
      <c r="D82" s="13"/>
    </row>
    <row r="83" spans="1:5" x14ac:dyDescent="0.3">
      <c r="A83" s="14">
        <v>2240.3000000000002</v>
      </c>
      <c r="B83" s="28" t="s">
        <v>40</v>
      </c>
      <c r="C83" s="29"/>
      <c r="D83" s="13">
        <v>26189.500000000004</v>
      </c>
    </row>
    <row r="84" spans="1:5" hidden="1" outlineLevel="1" x14ac:dyDescent="0.3">
      <c r="A84" s="14"/>
      <c r="B84" s="15"/>
      <c r="C84" s="16">
        <f>SUM(C85:C93)</f>
        <v>26189.500000000004</v>
      </c>
      <c r="D84" s="17"/>
      <c r="E84" s="18">
        <f>D83-C84</f>
        <v>0</v>
      </c>
    </row>
    <row r="85" spans="1:5" collapsed="1" x14ac:dyDescent="0.3">
      <c r="A85" s="14">
        <v>301</v>
      </c>
      <c r="B85" s="20" t="s">
        <v>41</v>
      </c>
      <c r="C85" s="17">
        <v>5087.58</v>
      </c>
      <c r="D85" s="17"/>
    </row>
    <row r="86" spans="1:5" x14ac:dyDescent="0.3">
      <c r="A86" s="14">
        <v>301</v>
      </c>
      <c r="B86" s="20" t="s">
        <v>42</v>
      </c>
      <c r="C86" s="17">
        <v>1258.4000000000001</v>
      </c>
      <c r="D86" s="17"/>
    </row>
    <row r="87" spans="1:5" x14ac:dyDescent="0.3">
      <c r="A87" s="14">
        <v>301</v>
      </c>
      <c r="B87" s="20" t="s">
        <v>43</v>
      </c>
      <c r="C87" s="17">
        <v>4207.6099999999997</v>
      </c>
      <c r="D87" s="17"/>
    </row>
    <row r="88" spans="1:5" x14ac:dyDescent="0.3">
      <c r="A88" s="14">
        <v>301</v>
      </c>
      <c r="B88" s="20" t="s">
        <v>44</v>
      </c>
      <c r="C88" s="17">
        <v>1240.8499999999999</v>
      </c>
      <c r="D88" s="17"/>
    </row>
    <row r="89" spans="1:5" x14ac:dyDescent="0.3">
      <c r="A89" s="14">
        <v>301</v>
      </c>
      <c r="B89" s="20" t="s">
        <v>45</v>
      </c>
      <c r="C89" s="17">
        <v>7417.51</v>
      </c>
      <c r="D89" s="17"/>
    </row>
    <row r="90" spans="1:5" x14ac:dyDescent="0.3">
      <c r="A90" s="14">
        <v>301</v>
      </c>
      <c r="B90" s="20" t="s">
        <v>46</v>
      </c>
      <c r="C90" s="17">
        <v>5106.8599999999997</v>
      </c>
      <c r="D90" s="17"/>
    </row>
    <row r="91" spans="1:5" x14ac:dyDescent="0.3">
      <c r="A91" s="14">
        <v>301</v>
      </c>
      <c r="B91" s="20" t="s">
        <v>47</v>
      </c>
      <c r="C91" s="17">
        <v>1228.1500000000001</v>
      </c>
      <c r="D91" s="17"/>
    </row>
    <row r="92" spans="1:5" x14ac:dyDescent="0.3">
      <c r="A92" s="14">
        <v>301</v>
      </c>
      <c r="B92" s="20" t="s">
        <v>48</v>
      </c>
      <c r="C92" s="17">
        <v>642.54</v>
      </c>
      <c r="D92" s="17"/>
    </row>
    <row r="93" spans="1:5" hidden="1" x14ac:dyDescent="0.3">
      <c r="A93" s="14"/>
      <c r="B93" s="14"/>
      <c r="C93" s="17"/>
      <c r="D93" s="17"/>
    </row>
    <row r="94" spans="1:5" hidden="1" x14ac:dyDescent="0.3">
      <c r="A94" s="14">
        <v>2240.4</v>
      </c>
      <c r="B94" s="28" t="s">
        <v>49</v>
      </c>
      <c r="C94" s="29"/>
      <c r="D94" s="13"/>
    </row>
    <row r="95" spans="1:5" x14ac:dyDescent="0.3">
      <c r="A95" s="14">
        <v>2240.5</v>
      </c>
      <c r="B95" s="28" t="s">
        <v>50</v>
      </c>
      <c r="C95" s="29"/>
      <c r="D95" s="13">
        <v>346673.52</v>
      </c>
    </row>
    <row r="96" spans="1:5" hidden="1" outlineLevel="1" x14ac:dyDescent="0.3">
      <c r="A96" s="14"/>
      <c r="B96" s="15"/>
      <c r="C96" s="16">
        <f>SUM(C97:C103)</f>
        <v>346673.52</v>
      </c>
      <c r="D96" s="17"/>
      <c r="E96" s="18">
        <f>D95-C96</f>
        <v>0</v>
      </c>
    </row>
    <row r="97" spans="1:15" ht="17.25" customHeight="1" collapsed="1" x14ac:dyDescent="0.3">
      <c r="A97" s="14">
        <v>510</v>
      </c>
      <c r="B97" s="24" t="s">
        <v>51</v>
      </c>
      <c r="C97" s="17">
        <v>341918.32</v>
      </c>
      <c r="D97" s="17"/>
    </row>
    <row r="98" spans="1:15" ht="18.75" customHeight="1" x14ac:dyDescent="0.3">
      <c r="A98" s="14">
        <v>510</v>
      </c>
      <c r="B98" s="20" t="s">
        <v>52</v>
      </c>
      <c r="C98" s="17">
        <v>4755.2</v>
      </c>
      <c r="D98" s="17"/>
    </row>
    <row r="99" spans="1:15" hidden="1" x14ac:dyDescent="0.3">
      <c r="A99" s="14"/>
      <c r="B99" s="24"/>
      <c r="C99" s="17"/>
      <c r="D99" s="17"/>
    </row>
    <row r="100" spans="1:15" hidden="1" x14ac:dyDescent="0.3">
      <c r="A100" s="14"/>
      <c r="B100" s="20"/>
      <c r="C100" s="17"/>
      <c r="D100" s="17"/>
    </row>
    <row r="101" spans="1:15" hidden="1" x14ac:dyDescent="0.3">
      <c r="A101" s="14"/>
      <c r="B101" s="20"/>
      <c r="C101" s="17"/>
      <c r="D101" s="17"/>
    </row>
    <row r="102" spans="1:15" hidden="1" x14ac:dyDescent="0.3">
      <c r="A102" s="14"/>
      <c r="B102" s="20"/>
      <c r="C102" s="17"/>
      <c r="D102" s="17"/>
    </row>
    <row r="103" spans="1:15" hidden="1" x14ac:dyDescent="0.3">
      <c r="A103" s="14"/>
      <c r="B103" s="20"/>
      <c r="C103" s="17"/>
      <c r="D103" s="17"/>
    </row>
    <row r="104" spans="1:15" hidden="1" x14ac:dyDescent="0.3">
      <c r="A104" s="14">
        <v>2240.6</v>
      </c>
      <c r="B104" s="28" t="s">
        <v>53</v>
      </c>
      <c r="C104" s="29"/>
      <c r="D104" s="13"/>
    </row>
    <row r="105" spans="1:15" x14ac:dyDescent="0.3">
      <c r="A105" s="14">
        <v>2240.6999999999998</v>
      </c>
      <c r="B105" s="28" t="s">
        <v>54</v>
      </c>
      <c r="C105" s="29"/>
      <c r="D105" s="13">
        <v>430.08</v>
      </c>
    </row>
    <row r="106" spans="1:15" hidden="1" outlineLevel="1" x14ac:dyDescent="0.3">
      <c r="A106" s="14"/>
      <c r="B106" s="15"/>
      <c r="C106" s="16">
        <f>SUM(C107:C110)</f>
        <v>430.08</v>
      </c>
      <c r="D106" s="17"/>
      <c r="E106" s="18">
        <f>D105-C106</f>
        <v>0</v>
      </c>
    </row>
    <row r="107" spans="1:15" collapsed="1" x14ac:dyDescent="0.3">
      <c r="A107" s="11">
        <v>701</v>
      </c>
      <c r="B107" s="20" t="s">
        <v>55</v>
      </c>
      <c r="C107" s="17">
        <v>430.08</v>
      </c>
      <c r="D107" s="17"/>
      <c r="E107" s="8"/>
      <c r="F107" s="8"/>
      <c r="G107" s="8"/>
      <c r="I107" s="8"/>
      <c r="J107" s="8"/>
      <c r="K107" s="8"/>
      <c r="M107" s="8"/>
      <c r="N107" s="8"/>
      <c r="O107" s="8"/>
    </row>
    <row r="108" spans="1:15" hidden="1" x14ac:dyDescent="0.3">
      <c r="A108" s="11"/>
      <c r="B108" s="20"/>
      <c r="C108" s="17"/>
      <c r="D108" s="17"/>
      <c r="E108" s="8"/>
      <c r="F108" s="8"/>
      <c r="G108" s="8"/>
      <c r="I108" s="8"/>
      <c r="J108" s="8"/>
      <c r="K108" s="8"/>
      <c r="M108" s="8"/>
      <c r="N108" s="8"/>
      <c r="O108" s="8"/>
    </row>
    <row r="109" spans="1:15" hidden="1" x14ac:dyDescent="0.3">
      <c r="A109" s="11"/>
      <c r="B109" s="20"/>
      <c r="C109" s="17"/>
      <c r="D109" s="17"/>
      <c r="E109" s="8"/>
      <c r="F109" s="8"/>
      <c r="G109" s="8"/>
      <c r="I109" s="8"/>
      <c r="J109" s="8"/>
      <c r="K109" s="8"/>
      <c r="M109" s="8"/>
      <c r="N109" s="8"/>
      <c r="O109" s="8"/>
    </row>
    <row r="110" spans="1:15" hidden="1" x14ac:dyDescent="0.3">
      <c r="A110" s="11"/>
      <c r="B110" s="21"/>
      <c r="C110" s="17"/>
      <c r="D110" s="17"/>
      <c r="E110" s="8"/>
      <c r="F110" s="8"/>
      <c r="G110" s="8"/>
      <c r="I110" s="8"/>
      <c r="J110" s="8"/>
      <c r="K110" s="8"/>
      <c r="M110" s="8"/>
      <c r="N110" s="8"/>
      <c r="O110" s="8"/>
    </row>
    <row r="111" spans="1:15" x14ac:dyDescent="0.3">
      <c r="A111" s="14">
        <v>2240.8000000000002</v>
      </c>
      <c r="B111" s="28" t="s">
        <v>56</v>
      </c>
      <c r="C111" s="29"/>
      <c r="D111" s="13">
        <v>5687</v>
      </c>
    </row>
    <row r="112" spans="1:15" x14ac:dyDescent="0.3">
      <c r="A112" s="14">
        <v>2240.9</v>
      </c>
      <c r="B112" s="28" t="s">
        <v>57</v>
      </c>
      <c r="C112" s="29"/>
      <c r="D112" s="13">
        <v>1868.41</v>
      </c>
    </row>
    <row r="113" spans="1:5" hidden="1" x14ac:dyDescent="0.3">
      <c r="A113" s="14">
        <v>2241.1</v>
      </c>
      <c r="B113" s="28" t="s">
        <v>58</v>
      </c>
      <c r="C113" s="29"/>
      <c r="D113" s="13"/>
    </row>
    <row r="114" spans="1:5" hidden="1" x14ac:dyDescent="0.3">
      <c r="A114" s="14">
        <v>2241.1999999999998</v>
      </c>
      <c r="B114" s="28" t="s">
        <v>59</v>
      </c>
      <c r="C114" s="29"/>
      <c r="D114" s="13"/>
    </row>
    <row r="115" spans="1:5" ht="27.75" customHeight="1" x14ac:dyDescent="0.3">
      <c r="A115" s="14">
        <v>2241.3000000000002</v>
      </c>
      <c r="B115" s="28" t="s">
        <v>60</v>
      </c>
      <c r="C115" s="29"/>
      <c r="D115" s="13">
        <f>235+235+538.98+235+199.99+235+199.99+235+199.99+235+800+199.99+235+400+199.99+400+235+199.99+400+235+199.99+235+199.99+400+199.99+800+470</f>
        <v>8358.89</v>
      </c>
    </row>
    <row r="116" spans="1:5" hidden="1" x14ac:dyDescent="0.3">
      <c r="A116" s="14">
        <v>2241.4</v>
      </c>
      <c r="B116" s="28" t="s">
        <v>61</v>
      </c>
      <c r="C116" s="29"/>
      <c r="D116" s="13"/>
    </row>
    <row r="117" spans="1:5" ht="25.5" hidden="1" customHeight="1" x14ac:dyDescent="0.3">
      <c r="A117" s="14">
        <v>2241.5</v>
      </c>
      <c r="B117" s="28" t="s">
        <v>62</v>
      </c>
      <c r="C117" s="29"/>
      <c r="D117" s="13"/>
    </row>
    <row r="118" spans="1:5" ht="38.25" customHeight="1" x14ac:dyDescent="0.3">
      <c r="A118" s="14">
        <v>2241.6</v>
      </c>
      <c r="B118" s="30" t="s">
        <v>63</v>
      </c>
      <c r="C118" s="29"/>
      <c r="D118" s="13">
        <f>6815.54+4240.12+4042.42+4145.04</f>
        <v>19243.12</v>
      </c>
    </row>
    <row r="119" spans="1:5" x14ac:dyDescent="0.3">
      <c r="A119" s="14">
        <v>2241.6999999999998</v>
      </c>
      <c r="B119" s="28" t="s">
        <v>64</v>
      </c>
      <c r="C119" s="29"/>
      <c r="D119" s="13">
        <f>822.28+887.53</f>
        <v>1709.81</v>
      </c>
    </row>
    <row r="120" spans="1:5" x14ac:dyDescent="0.3">
      <c r="A120" s="14">
        <v>2241.9</v>
      </c>
      <c r="B120" s="28" t="s">
        <v>65</v>
      </c>
      <c r="C120" s="29"/>
      <c r="D120" s="13">
        <v>104993.32</v>
      </c>
    </row>
    <row r="121" spans="1:5" hidden="1" outlineLevel="1" x14ac:dyDescent="0.3">
      <c r="A121" s="14"/>
      <c r="B121" s="15"/>
      <c r="C121" s="16">
        <f>SUM(C122:C135)</f>
        <v>104993.31999999999</v>
      </c>
      <c r="D121" s="31"/>
      <c r="E121" s="18">
        <f>D120-C121</f>
        <v>0</v>
      </c>
    </row>
    <row r="122" spans="1:5" ht="33" collapsed="1" x14ac:dyDescent="0.3">
      <c r="A122" s="14">
        <v>901</v>
      </c>
      <c r="B122" s="32" t="s">
        <v>66</v>
      </c>
      <c r="C122" s="17">
        <f>100*9+100+100+100</f>
        <v>1200</v>
      </c>
      <c r="D122" s="17"/>
    </row>
    <row r="123" spans="1:5" ht="37.5" x14ac:dyDescent="0.3">
      <c r="A123" s="14">
        <v>902</v>
      </c>
      <c r="B123" s="33" t="s">
        <v>67</v>
      </c>
      <c r="C123" s="17">
        <v>8405.4500000000007</v>
      </c>
      <c r="D123" s="17"/>
    </row>
    <row r="124" spans="1:5" ht="37.5" x14ac:dyDescent="0.3">
      <c r="A124" s="14">
        <v>903</v>
      </c>
      <c r="B124" s="33" t="s">
        <v>68</v>
      </c>
      <c r="C124" s="17">
        <f>462.25*8+462.25+462.25+462.25</f>
        <v>5084.75</v>
      </c>
      <c r="D124" s="17"/>
    </row>
    <row r="125" spans="1:5" x14ac:dyDescent="0.3">
      <c r="A125" s="14">
        <v>904</v>
      </c>
      <c r="B125" s="33" t="s">
        <v>69</v>
      </c>
      <c r="C125" s="17">
        <f>243*2+486</f>
        <v>972</v>
      </c>
      <c r="D125" s="17"/>
    </row>
    <row r="126" spans="1:5" x14ac:dyDescent="0.3">
      <c r="A126" s="14">
        <v>905</v>
      </c>
      <c r="B126" s="33" t="s">
        <v>70</v>
      </c>
      <c r="C126" s="17">
        <f>1255.69+498.72+1123.34+1255.69</f>
        <v>4133.4400000000005</v>
      </c>
      <c r="D126" s="17"/>
    </row>
    <row r="127" spans="1:5" x14ac:dyDescent="0.3">
      <c r="A127" s="14">
        <v>908</v>
      </c>
      <c r="B127" s="33" t="s">
        <v>71</v>
      </c>
      <c r="C127" s="17">
        <v>3046.36</v>
      </c>
      <c r="D127" s="17"/>
    </row>
    <row r="128" spans="1:5" x14ac:dyDescent="0.3">
      <c r="A128" s="14">
        <v>910</v>
      </c>
      <c r="B128" s="24" t="s">
        <v>72</v>
      </c>
      <c r="C128" s="17">
        <v>47000</v>
      </c>
      <c r="D128" s="17"/>
    </row>
    <row r="129" spans="1:4" ht="37.5" x14ac:dyDescent="0.3">
      <c r="A129" s="14">
        <v>915</v>
      </c>
      <c r="B129" s="24" t="s">
        <v>73</v>
      </c>
      <c r="C129" s="17">
        <v>769</v>
      </c>
      <c r="D129" s="17"/>
    </row>
    <row r="130" spans="1:4" x14ac:dyDescent="0.3">
      <c r="A130" s="14">
        <v>916</v>
      </c>
      <c r="B130" s="24" t="s">
        <v>74</v>
      </c>
      <c r="C130" s="17">
        <f>24181.92</f>
        <v>24181.919999999998</v>
      </c>
      <c r="D130" s="17"/>
    </row>
    <row r="131" spans="1:4" x14ac:dyDescent="0.3">
      <c r="A131" s="14">
        <v>917</v>
      </c>
      <c r="B131" s="24" t="s">
        <v>75</v>
      </c>
      <c r="C131" s="17">
        <v>693.5</v>
      </c>
      <c r="D131" s="17"/>
    </row>
    <row r="132" spans="1:4" x14ac:dyDescent="0.3">
      <c r="A132" s="14">
        <v>904</v>
      </c>
      <c r="B132" s="24" t="s">
        <v>76</v>
      </c>
      <c r="C132" s="17">
        <v>2819.3</v>
      </c>
      <c r="D132" s="17"/>
    </row>
    <row r="133" spans="1:4" x14ac:dyDescent="0.3">
      <c r="A133" s="14">
        <v>914</v>
      </c>
      <c r="B133" s="24" t="s">
        <v>77</v>
      </c>
      <c r="C133" s="17">
        <v>5000</v>
      </c>
      <c r="D133" s="17"/>
    </row>
    <row r="134" spans="1:4" x14ac:dyDescent="0.3">
      <c r="A134" s="14">
        <v>920</v>
      </c>
      <c r="B134" s="24" t="s">
        <v>78</v>
      </c>
      <c r="C134" s="17">
        <v>938.4</v>
      </c>
      <c r="D134" s="17"/>
    </row>
    <row r="135" spans="1:4" x14ac:dyDescent="0.3">
      <c r="A135" s="14">
        <v>925</v>
      </c>
      <c r="B135" s="24" t="s">
        <v>79</v>
      </c>
      <c r="C135" s="17">
        <v>749.2</v>
      </c>
      <c r="D135" s="17"/>
    </row>
    <row r="136" spans="1:4" hidden="1" outlineLevel="1" x14ac:dyDescent="0.3">
      <c r="B136" s="34"/>
      <c r="D136" s="3" t="b">
        <f>D79=D80</f>
        <v>1</v>
      </c>
    </row>
    <row r="137" spans="1:4" hidden="1" collapsed="1" x14ac:dyDescent="0.3">
      <c r="B137" s="34"/>
    </row>
  </sheetData>
  <sheetProtection sheet="1" objects="1" scenarios="1"/>
  <mergeCells count="31">
    <mergeCell ref="B120:C120"/>
    <mergeCell ref="B114:C114"/>
    <mergeCell ref="B115:C115"/>
    <mergeCell ref="B116:C116"/>
    <mergeCell ref="B117:C117"/>
    <mergeCell ref="B118:C118"/>
    <mergeCell ref="B119:C119"/>
    <mergeCell ref="B95:C95"/>
    <mergeCell ref="B104:C104"/>
    <mergeCell ref="B105:C105"/>
    <mergeCell ref="B111:C111"/>
    <mergeCell ref="B112:C112"/>
    <mergeCell ref="B113:C113"/>
    <mergeCell ref="B58:C58"/>
    <mergeCell ref="B79:C79"/>
    <mergeCell ref="B81:C81"/>
    <mergeCell ref="B82:C82"/>
    <mergeCell ref="B83:C83"/>
    <mergeCell ref="B94:C94"/>
    <mergeCell ref="B20:C20"/>
    <mergeCell ref="B21:C21"/>
    <mergeCell ref="B36:C36"/>
    <mergeCell ref="B37:C37"/>
    <mergeCell ref="B46:C46"/>
    <mergeCell ref="B52:C52"/>
    <mergeCell ref="A1:D1"/>
    <mergeCell ref="A2:D2"/>
    <mergeCell ref="B4:C4"/>
    <mergeCell ref="B6:C6"/>
    <mergeCell ref="B7:C7"/>
    <mergeCell ref="B19:C19"/>
  </mergeCells>
  <pageMargins left="1.4960629921259843" right="0.70866141732283461" top="0.3543307086614173" bottom="0.3543307086614173" header="0.31496062992125984" footer="0.31496062992125984"/>
  <pageSetup paperSize="9" scale="5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Ліцей6</vt:lpstr>
      <vt:lpstr>КЕКВ заг.ф. 2210 і 2240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Пузанова</dc:creator>
  <cp:lastModifiedBy>Пузанова</cp:lastModifiedBy>
  <dcterms:created xsi:type="dcterms:W3CDTF">2025-02-03T10:15:16Z</dcterms:created>
  <dcterms:modified xsi:type="dcterms:W3CDTF">2025-02-03T10:15:17Z</dcterms:modified>
</cp:coreProperties>
</file>