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ОШ\"/>
    </mc:Choice>
  </mc:AlternateContent>
  <xr:revisionPtr revIDLastSave="0" documentId="13_ncr:1_{B2C3D240-EF3E-4288-905D-F14E37745AD8}" xr6:coauthVersionLast="36" xr6:coauthVersionMax="36" xr10:uidLastSave="{00000000-0000-0000-0000-000000000000}"/>
  <bookViews>
    <workbookView xWindow="0" yWindow="0" windowWidth="28800" windowHeight="12225" xr2:uid="{E481F38C-7F19-4EC8-BF37-424FA111F8F1}"/>
  </bookViews>
  <sheets>
    <sheet name="Ліцей6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" l="1"/>
  <c r="D5" i="2"/>
  <c r="A2" i="2"/>
  <c r="BH27" i="3"/>
  <c r="BG27" i="3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BI26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BI25" i="3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H25" i="3"/>
  <c r="E25" i="3" s="1"/>
  <c r="F25" i="3"/>
  <c r="BI24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H24" i="3"/>
  <c r="E24" i="3" s="1"/>
  <c r="BI23" i="3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BI22" i="3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G22" i="3" s="1"/>
  <c r="BI21" i="3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 s="1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H20" i="3"/>
  <c r="E20" i="3" s="1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I18" i="3"/>
  <c r="F18" i="3" s="1"/>
  <c r="H18" i="3"/>
  <c r="E18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E16" i="3" s="1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I14" i="3"/>
  <c r="F14" i="3" s="1"/>
  <c r="H14" i="3"/>
  <c r="E14" i="3" s="1"/>
  <c r="G14" i="3" s="1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H12" i="3"/>
  <c r="E12" i="3" s="1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I10" i="3"/>
  <c r="F10" i="3" s="1"/>
  <c r="H10" i="3"/>
  <c r="J10" i="3" s="1"/>
  <c r="BI9" i="3"/>
  <c r="BF9" i="3"/>
  <c r="BC9" i="3"/>
  <c r="AZ9" i="3"/>
  <c r="AW9" i="3"/>
  <c r="AT9" i="3"/>
  <c r="AQ9" i="3"/>
  <c r="AN9" i="3"/>
  <c r="AN27" i="3" s="1"/>
  <c r="AK9" i="3"/>
  <c r="AH9" i="3"/>
  <c r="AE9" i="3"/>
  <c r="AB9" i="3"/>
  <c r="Y9" i="3"/>
  <c r="V9" i="3"/>
  <c r="S9" i="3"/>
  <c r="P9" i="3"/>
  <c r="M9" i="3"/>
  <c r="I9" i="3"/>
  <c r="F9" i="3" s="1"/>
  <c r="H9" i="3"/>
  <c r="E9" i="3" s="1"/>
  <c r="C130" i="2"/>
  <c r="C126" i="2"/>
  <c r="C125" i="2"/>
  <c r="C124" i="2"/>
  <c r="C122" i="2"/>
  <c r="C121" i="2"/>
  <c r="E121" i="2" s="1"/>
  <c r="D119" i="2"/>
  <c r="D118" i="2"/>
  <c r="D115" i="2"/>
  <c r="C106" i="2"/>
  <c r="E106" i="2" s="1"/>
  <c r="C96" i="2"/>
  <c r="E96" i="2" s="1"/>
  <c r="C84" i="2"/>
  <c r="E84" i="2" s="1"/>
  <c r="D81" i="2"/>
  <c r="D79" i="2"/>
  <c r="D136" i="2" s="1"/>
  <c r="C59" i="2"/>
  <c r="E59" i="2" s="1"/>
  <c r="C53" i="2"/>
  <c r="E53" i="2" s="1"/>
  <c r="C47" i="2"/>
  <c r="E47" i="2" s="1"/>
  <c r="C38" i="2"/>
  <c r="E38" i="2" s="1"/>
  <c r="D36" i="2"/>
  <c r="C31" i="2"/>
  <c r="C25" i="2"/>
  <c r="C24" i="2"/>
  <c r="C23" i="2"/>
  <c r="C22" i="2" s="1"/>
  <c r="E22" i="2" s="1"/>
  <c r="C10" i="2"/>
  <c r="C9" i="2"/>
  <c r="C8" i="2" s="1"/>
  <c r="E8" i="2" s="1"/>
  <c r="D7" i="2"/>
  <c r="D6" i="2"/>
  <c r="D4" i="2"/>
  <c r="D75" i="2" s="1"/>
  <c r="E79" i="2" l="1"/>
  <c r="E5" i="2"/>
  <c r="J25" i="3"/>
  <c r="J17" i="3"/>
  <c r="G18" i="3"/>
  <c r="G13" i="3"/>
  <c r="J14" i="3"/>
  <c r="J26" i="3"/>
  <c r="J9" i="3"/>
  <c r="J21" i="3"/>
  <c r="J22" i="3"/>
  <c r="G25" i="3"/>
  <c r="E26" i="3"/>
  <c r="G26" i="3" s="1"/>
  <c r="J13" i="3"/>
  <c r="G17" i="3"/>
  <c r="F21" i="3"/>
  <c r="H27" i="3"/>
  <c r="E10" i="3"/>
  <c r="G10" i="3" s="1"/>
  <c r="P27" i="3"/>
  <c r="AB27" i="3"/>
  <c r="AZ27" i="3"/>
  <c r="J18" i="3"/>
  <c r="G21" i="3"/>
  <c r="J15" i="3"/>
  <c r="E15" i="3"/>
  <c r="G15" i="3" s="1"/>
  <c r="J23" i="3"/>
  <c r="E23" i="3"/>
  <c r="G23" i="3" s="1"/>
  <c r="I27" i="3"/>
  <c r="S27" i="3"/>
  <c r="AE27" i="3"/>
  <c r="AQ27" i="3"/>
  <c r="BC27" i="3"/>
  <c r="J16" i="3"/>
  <c r="F16" i="3"/>
  <c r="J24" i="3"/>
  <c r="F24" i="3"/>
  <c r="V27" i="3"/>
  <c r="AH27" i="3"/>
  <c r="AT27" i="3"/>
  <c r="BF27" i="3"/>
  <c r="J11" i="3"/>
  <c r="E11" i="3"/>
  <c r="G11" i="3" s="1"/>
  <c r="J19" i="3"/>
  <c r="E19" i="3"/>
  <c r="G19" i="3" s="1"/>
  <c r="G9" i="3"/>
  <c r="M27" i="3"/>
  <c r="Y27" i="3"/>
  <c r="AK27" i="3"/>
  <c r="AW27" i="3"/>
  <c r="BI27" i="3"/>
  <c r="J12" i="3"/>
  <c r="F12" i="3"/>
  <c r="G12" i="3" s="1"/>
  <c r="G16" i="3"/>
  <c r="J20" i="3"/>
  <c r="F20" i="3"/>
  <c r="G20" i="3" s="1"/>
  <c r="G24" i="3"/>
  <c r="E4" i="2"/>
  <c r="E80" i="2"/>
  <c r="E27" i="3" l="1"/>
  <c r="J27" i="3"/>
  <c r="F27" i="3"/>
  <c r="G27" i="3"/>
</calcChain>
</file>

<file path=xl/sharedStrings.xml><?xml version="1.0" encoding="utf-8"?>
<sst xmlns="http://schemas.openxmlformats.org/spreadsheetml/2006/main" count="184" uniqueCount="126">
  <si>
    <t>Касові видатки Нововолинський ліцей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</si>
  <si>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</si>
  <si>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</si>
  <si>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</si>
  <si>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</si>
  <si>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друк продукція  свідоцтва, атестати / 02,05.2024</t>
  </si>
  <si>
    <t>грамоти / 03.2024</t>
  </si>
  <si>
    <t>класні журнали (логопед) / 06.2024</t>
  </si>
  <si>
    <t xml:space="preserve">Підписка </t>
  </si>
  <si>
    <t>Медикаменти</t>
  </si>
  <si>
    <t>Господарчі товари</t>
  </si>
  <si>
    <t>вікна ПВХ 2 шт./ 03.2024</t>
  </si>
  <si>
    <t>госп.тов / 05,06.2024</t>
  </si>
  <si>
    <t>лак / 06,08.2024</t>
  </si>
  <si>
    <t>фарба, емаль / 06.2024</t>
  </si>
  <si>
    <t>емульсія / 06.2024</t>
  </si>
  <si>
    <t>буд.мат / 06.2024</t>
  </si>
  <si>
    <t>мастика / 08.2024</t>
  </si>
  <si>
    <t>сітка / 09.2024</t>
  </si>
  <si>
    <t>сантехніка / 09.2024</t>
  </si>
  <si>
    <t>двері металопластикові</t>
  </si>
  <si>
    <t>буд.мат. плитка</t>
  </si>
  <si>
    <t>Миючі засоби 05.2024</t>
  </si>
  <si>
    <t>Меблі</t>
  </si>
  <si>
    <t>Бензин</t>
  </si>
  <si>
    <t>бензин А-95 / 04.2024</t>
  </si>
  <si>
    <t>бензин А-95 / 06.2024</t>
  </si>
  <si>
    <t>Запчастини</t>
  </si>
  <si>
    <t>Ін.матеріали</t>
  </si>
  <si>
    <t>інвентар / 06.2024</t>
  </si>
  <si>
    <t>ел. лічильник</t>
  </si>
  <si>
    <t>спортінвентар (мячі) /12.2024</t>
  </si>
  <si>
    <t>носії особових ключів токіни</t>
  </si>
  <si>
    <t>набір плакатів, стендів та приладдя НУШ МБ</t>
  </si>
  <si>
    <t>набір плакатів, стендів та приладдя НУШ СБ</t>
  </si>
  <si>
    <t>компютерна техніка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</si>
  <si>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</si>
  <si>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</si>
  <si>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</si>
  <si>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</si>
  <si>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</si>
  <si>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доставка підручн / 01.2024</t>
  </si>
  <si>
    <t>доставка підручн / 02.2024</t>
  </si>
  <si>
    <t>доставка підручн / 04.2024</t>
  </si>
  <si>
    <t>доставка підручн / 06.2024</t>
  </si>
  <si>
    <t>доставка підручн / 07.2024</t>
  </si>
  <si>
    <t>доставка підручн / 09.2024</t>
  </si>
  <si>
    <t>доставка підручн /10.2024</t>
  </si>
  <si>
    <t>доставка підручн /11.2024</t>
  </si>
  <si>
    <t>Оренда приміщень</t>
  </si>
  <si>
    <t>Поточний ремонт</t>
  </si>
  <si>
    <t>пот.рем. По звміні віконних блоків / 09.2024</t>
  </si>
  <si>
    <t>поточний ремонт віконних блоків /10.2024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</si>
  <si>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</si>
  <si>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</si>
  <si>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</si>
  <si>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</si>
  <si>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</si>
  <si>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</si>
  <si>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</si>
  <si>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/02,03,04,05,06,07,08,09.2024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</si>
  <si>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</si>
  <si>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</si>
  <si>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</si>
  <si>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</si>
  <si>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</si>
  <si>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</si>
  <si>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Ін. доступ до програмного забезпеч. "AR-Book" /02.2024</t>
  </si>
  <si>
    <t>моніторинг. та захист від шкідників / 02,03,04,05,06,07,08,09.2024</t>
  </si>
  <si>
    <t>тех. підтримка веб.рес. / 03,05.2024</t>
  </si>
  <si>
    <t>дослідж. змивів та проб питн. води / 03,05,08.2024</t>
  </si>
  <si>
    <t>КУРС: Школа (програмне забезпеч.) / 04.2024</t>
  </si>
  <si>
    <t>налаштування локальної мережi в укриттi / 04.2024</t>
  </si>
  <si>
    <t>навчання з підготовки  населення до національного спротиву / 07.2024</t>
  </si>
  <si>
    <t>промивка системи опалення / 08.2024</t>
  </si>
  <si>
    <t>тех.діагн. вогнегас. / 09.2024</t>
  </si>
  <si>
    <t>тех. підтримка веб.рес.Медок</t>
  </si>
  <si>
    <t>регенерація катриджа</t>
  </si>
  <si>
    <t>послуги автопідйомника / 10.2024</t>
  </si>
  <si>
    <t>заміна ел.ліч. 3 фазного / 10.2024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</si>
  <si>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</si>
  <si>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12 місяців 2024 р.</t>
  </si>
  <si>
    <t>на 01.01.2025 (08.01.25)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</si>
  <si>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</si>
  <si>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</si>
  <si>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</si>
  <si>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</si>
  <si>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</si>
  <si>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</si>
  <si>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</si>
  <si>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Субвенція харч. 1-4 кл 0611403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</si>
  <si>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</si>
  <si>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</si>
  <si>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</si>
  <si>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</si>
  <si>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Загальний фонд/00 
Захист України 0611291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</si>
  <si>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</si>
  <si>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</si>
  <si>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</si>
  <si>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0611181
Нова Українська Школа МБ + Пілотний проект</t>
  </si>
  <si>
    <t>Спец.фонд/01 
Бюджет розвитку 0611182
Нова Українська Школа СБ + Пілоний проект</t>
  </si>
  <si>
    <t>Спец.фонд/01 
Бюджет розвитку 0611291
МУЛЬТИМЕДІЯ</t>
  </si>
  <si>
    <t>Спец.фонд/01 
Бюджет розвитку 0611292
МУЛЬТИМЕДІЯ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</si>
  <si>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</si>
  <si>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</si>
  <si>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</si>
  <si>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</si>
  <si>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</si>
  <si>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</si>
  <si>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</si>
  <si>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</si>
  <si>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</si>
  <si>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</si>
  <si>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</si>
  <si>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</si>
  <si>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</si>
  <si>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</si>
  <si>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</si>
  <si>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</si>
  <si>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</si>
  <si>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</si>
  <si>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</si>
  <si>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</si>
  <si>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</si>
  <si>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</si>
  <si>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Новово-линський ліцей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</si>
</sst>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8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14" fontId="10" fillId="0" borderId="0" xfId="1" applyNumberFormat="1" applyFont="1" applyBorder="1" applyProtection="1"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/>
      <protection locked="0"/>
    </xf>
    <xf numFmtId="0" fontId="10" fillId="4" borderId="8" xfId="1" applyFont="1" applyFill="1" applyBorder="1" applyAlignment="1" applyProtection="1">
      <alignment horizontal="center" vertical="center"/>
      <protection locked="0"/>
    </xf>
    <xf numFmtId="0" fontId="10" fillId="4" borderId="9" xfId="1" applyFont="1" applyFill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 applyProtection="1">
      <alignment horizontal="center" vertical="center" wrapText="1"/>
      <protection locked="0"/>
    </xf>
    <xf numFmtId="0" fontId="10" fillId="4" borderId="4" xfId="1" applyFont="1" applyFill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1" fontId="10" fillId="0" borderId="7" xfId="1" applyNumberFormat="1" applyFont="1" applyBorder="1" applyAlignment="1" applyProtection="1">
      <alignment horizontal="center" vertical="center" wrapText="1"/>
      <protection locked="0"/>
    </xf>
    <xf numFmtId="1" fontId="11" fillId="0" borderId="14" xfId="1" applyNumberFormat="1" applyFont="1" applyBorder="1" applyAlignment="1">
      <alignment horizontal="center" vertical="center" wrapText="1"/>
    </xf>
    <xf numFmtId="1" fontId="12" fillId="0" borderId="7" xfId="1" applyNumberFormat="1" applyFont="1" applyBorder="1" applyAlignment="1">
      <alignment horizontal="center" vertical="top" wrapText="1"/>
    </xf>
    <xf numFmtId="1" fontId="12" fillId="0" borderId="9" xfId="1" applyNumberFormat="1" applyFont="1" applyBorder="1" applyAlignment="1">
      <alignment horizontal="center" vertical="top" wrapText="1"/>
    </xf>
    <xf numFmtId="1" fontId="12" fillId="4" borderId="13" xfId="1" applyNumberFormat="1" applyFont="1" applyFill="1" applyBorder="1" applyAlignment="1">
      <alignment horizontal="center" vertical="top" wrapText="1"/>
    </xf>
    <xf numFmtId="1" fontId="12" fillId="4" borderId="6" xfId="1" applyNumberFormat="1" applyFont="1" applyFill="1" applyBorder="1" applyAlignment="1">
      <alignment horizontal="center" vertical="center" wrapText="1"/>
    </xf>
    <xf numFmtId="1" fontId="12" fillId="4" borderId="9" xfId="1" applyNumberFormat="1" applyFont="1" applyFill="1" applyBorder="1" applyAlignment="1">
      <alignment horizontal="center" vertical="center" wrapText="1"/>
    </xf>
    <xf numFmtId="1" fontId="12" fillId="4" borderId="13" xfId="1" applyNumberFormat="1" applyFont="1" applyFill="1" applyBorder="1" applyAlignment="1">
      <alignment horizontal="center" vertical="center" wrapText="1"/>
    </xf>
    <xf numFmtId="1" fontId="12" fillId="4" borderId="14" xfId="1" applyNumberFormat="1" applyFont="1" applyFill="1" applyBorder="1" applyAlignment="1">
      <alignment horizontal="center" vertical="center" wrapText="1"/>
    </xf>
    <xf numFmtId="1" fontId="12" fillId="0" borderId="15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1" fontId="12" fillId="0" borderId="16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0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  <xf numFmtId="0" fontId="7" fillId="0" borderId="0" xfId="1" applyFont="1" applyAlignment="1">
      <alignment horizontal="center"/>
    </xf>
  </cellXfs>
  <cellStyles count="2">
    <cellStyle name="Обычный" xfId="0" builtinId="0"/>
    <cellStyle name="Обычный 2" xfId="1" xr:uid="{6A81EF0C-13BA-4273-86CE-BD1F03548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555FE-5E15-4E7B-9194-CAEEDAE9FC8F}">
  <sheetPr codeName="Лист1">
    <pageSetUpPr fitToPage="1"/>
  </sheetPr>
  <dimension ref="A1:BP2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customWidth="1"/>
    <col min="18" max="19" width="21.140625" style="141" customWidth="1"/>
    <col min="20" max="20" width="21.5703125" style="95" customWidth="1"/>
    <col min="21" max="22" width="21.140625" style="141" customWidth="1"/>
    <col min="23" max="23" width="21.5703125" style="95" customWidth="1"/>
    <col min="24" max="25" width="21.140625" style="141" customWidth="1"/>
    <col min="26" max="26" width="21.5703125" style="95" customWidth="1"/>
    <col min="27" max="28" width="21.140625" style="141" customWidth="1"/>
    <col min="29" max="29" width="21.5703125" style="95" hidden="1" customWidth="1"/>
    <col min="30" max="31" width="21.140625" style="141" hidden="1" customWidth="1"/>
    <col min="32" max="32" width="21.5703125" style="95" hidden="1" customWidth="1"/>
    <col min="33" max="34" width="21.140625" style="141" hidden="1" customWidth="1"/>
    <col min="35" max="35" width="18.140625" style="95" customWidth="1"/>
    <col min="36" max="37" width="17.85546875" style="141" customWidth="1"/>
    <col min="38" max="38" width="20.5703125" style="141" customWidth="1"/>
    <col min="39" max="40" width="22.7109375" style="141" customWidth="1"/>
    <col min="41" max="41" width="21.140625" style="95" customWidth="1"/>
    <col min="42" max="43" width="20.85546875" style="141" customWidth="1"/>
    <col min="44" max="44" width="21.5703125" style="95" customWidth="1"/>
    <col min="45" max="46" width="21.140625" style="141" customWidth="1"/>
    <col min="47" max="47" width="21.5703125" style="95" customWidth="1"/>
    <col min="48" max="49" width="21.140625" style="141" customWidth="1"/>
    <col min="50" max="50" width="21.5703125" style="95" customWidth="1"/>
    <col min="51" max="52" width="21.140625" style="141" customWidth="1"/>
    <col min="53" max="53" width="21.5703125" style="95" customWidth="1"/>
    <col min="54" max="55" width="21.140625" style="14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59" width="22" style="95" hidden="1" customWidth="1"/>
    <col min="60" max="60" width="20" style="141" hidden="1" customWidth="1"/>
    <col min="61" max="61" width="18.28515625" style="141" hidden="1" customWidth="1"/>
    <col min="62" max="63" width="18.140625" style="141" customWidth="1"/>
    <col min="64" max="64" width="14.28515625" style="95" customWidth="1"/>
    <col min="65" max="67" width="18.140625" style="141" customWidth="1"/>
    <col min="68" max="69" width="14.28515625" style="95" customWidth="1"/>
    <col min="70" max="16384" width="9.140625" style="95"/>
  </cols>
  <sheetData>
    <row r="1" spans="1:68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J1" s="37"/>
      <c r="AK1" s="37"/>
      <c r="AL1" s="37"/>
      <c r="AM1" s="38"/>
      <c r="AN1" s="38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H1" s="37"/>
      <c r="BI1" s="37"/>
      <c r="BJ1" s="37"/>
      <c r="BK1" s="38"/>
      <c r="BM1" s="37"/>
      <c r="BN1" s="37"/>
      <c r="BO1" s="38"/>
    </row>
    <row r="2" spans="1:68" s="39" customFormat="1" ht="12.75" customHeight="1" x14ac:dyDescent="0.35">
      <c r="A2" s="35"/>
      <c r="B2" s="40" t="s">
        <v>80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</row>
    <row r="3" spans="1:68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</row>
    <row r="4" spans="1:68" s="39" customFormat="1" ht="25.5" customHeight="1" x14ac:dyDescent="0.35">
      <c r="A4" s="35"/>
      <c r="B4" s="41" t="s">
        <v>81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</row>
    <row r="5" spans="1:68" s="35" customFormat="1" ht="18.75" customHeight="1" thickBot="1" x14ac:dyDescent="0.3">
      <c r="B5" s="43"/>
      <c r="C5" s="43"/>
      <c r="D5" s="43"/>
      <c r="E5" s="43"/>
      <c r="F5" s="43"/>
      <c r="G5" s="43"/>
      <c r="H5" s="43"/>
      <c r="I5" s="43"/>
      <c r="J5" s="43"/>
      <c r="K5" s="43"/>
      <c r="L5" s="44" t="s">
        <v>82</v>
      </c>
      <c r="N5" s="43"/>
      <c r="O5" s="44"/>
      <c r="Q5" s="43"/>
      <c r="T5" s="43"/>
      <c r="W5" s="43"/>
      <c r="Z5" s="43"/>
      <c r="AA5" s="44"/>
      <c r="AC5" s="43"/>
      <c r="AD5" s="44"/>
      <c r="AF5" s="43"/>
      <c r="AG5" s="44"/>
      <c r="AI5" s="43"/>
      <c r="AL5" s="43"/>
      <c r="AM5" s="43"/>
      <c r="AN5" s="43"/>
      <c r="AO5" s="43"/>
      <c r="AR5" s="43"/>
      <c r="AU5" s="43"/>
      <c r="AX5" s="43"/>
      <c r="BA5" s="43"/>
      <c r="BD5" s="43"/>
      <c r="BG5" s="43"/>
      <c r="BJ5" s="43"/>
      <c r="BK5" s="43"/>
      <c r="BL5" s="43"/>
      <c r="BN5" s="43"/>
      <c r="BO5" s="43"/>
      <c r="BP5" s="43"/>
    </row>
    <row r="6" spans="1:68" s="39" customFormat="1" ht="52.5" customHeight="1" thickBot="1" x14ac:dyDescent="0.3">
      <c r="A6" s="45" t="s">
        <v>83</v>
      </c>
      <c r="B6" s="46" t="s">
        <v>84</v>
      </c>
      <c r="C6" s="47" t="s">
        <v>85</v>
      </c>
      <c r="D6" s="48"/>
      <c r="E6" s="49" t="s">
        <v>86</v>
      </c>
      <c r="F6" s="50"/>
      <c r="G6" s="51"/>
      <c r="H6" s="49" t="s">
        <v>87</v>
      </c>
      <c r="I6" s="50"/>
      <c r="J6" s="51"/>
      <c r="K6" s="52" t="s">
        <v>88</v>
      </c>
      <c r="L6" s="53"/>
      <c r="M6" s="54"/>
      <c r="N6" s="52" t="s">
        <v>89</v>
      </c>
      <c r="O6" s="53"/>
      <c r="P6" s="54"/>
      <c r="Q6" s="52" t="s">
        <v>90</v>
      </c>
      <c r="R6" s="53"/>
      <c r="S6" s="54"/>
      <c r="T6" s="52" t="s">
        <v>91</v>
      </c>
      <c r="U6" s="53"/>
      <c r="V6" s="54"/>
      <c r="W6" s="52" t="s">
        <v>92</v>
      </c>
      <c r="X6" s="53"/>
      <c r="Y6" s="54"/>
      <c r="Z6" s="52" t="s">
        <v>93</v>
      </c>
      <c r="AA6" s="53"/>
      <c r="AB6" s="54"/>
      <c r="AC6" s="52" t="s">
        <v>94</v>
      </c>
      <c r="AD6" s="53"/>
      <c r="AE6" s="54"/>
      <c r="AF6" s="52" t="s">
        <v>95</v>
      </c>
      <c r="AG6" s="53"/>
      <c r="AH6" s="54"/>
      <c r="AI6" s="52" t="s">
        <v>96</v>
      </c>
      <c r="AJ6" s="53"/>
      <c r="AK6" s="54"/>
      <c r="AL6" s="53" t="s">
        <v>97</v>
      </c>
      <c r="AM6" s="53"/>
      <c r="AN6" s="54"/>
      <c r="AO6" s="52" t="s">
        <v>98</v>
      </c>
      <c r="AP6" s="53"/>
      <c r="AQ6" s="54"/>
      <c r="AR6" s="52" t="s">
        <v>99</v>
      </c>
      <c r="AS6" s="53"/>
      <c r="AT6" s="54"/>
      <c r="AU6" s="52" t="s">
        <v>100</v>
      </c>
      <c r="AV6" s="53"/>
      <c r="AW6" s="54"/>
      <c r="AX6" s="52" t="s">
        <v>101</v>
      </c>
      <c r="AY6" s="53"/>
      <c r="AZ6" s="54"/>
      <c r="BA6" s="52" t="s">
        <v>102</v>
      </c>
      <c r="BB6" s="53"/>
      <c r="BC6" s="54"/>
      <c r="BD6" s="55" t="s">
        <v>103</v>
      </c>
      <c r="BE6" s="56"/>
      <c r="BF6" s="57"/>
      <c r="BG6" s="55" t="s">
        <v>104</v>
      </c>
      <c r="BH6" s="56"/>
      <c r="BI6" s="57"/>
    </row>
    <row r="7" spans="1:68" s="39" customFormat="1" ht="49.5" customHeight="1" thickBot="1" x14ac:dyDescent="0.3">
      <c r="A7" s="58"/>
      <c r="B7" s="59"/>
      <c r="C7" s="60"/>
      <c r="D7" s="61"/>
      <c r="E7" s="62" t="s">
        <v>105</v>
      </c>
      <c r="F7" s="63" t="s">
        <v>106</v>
      </c>
      <c r="G7" s="64" t="s">
        <v>107</v>
      </c>
      <c r="H7" s="62" t="s">
        <v>105</v>
      </c>
      <c r="I7" s="63" t="s">
        <v>106</v>
      </c>
      <c r="J7" s="64" t="s">
        <v>107</v>
      </c>
      <c r="K7" s="65" t="s">
        <v>105</v>
      </c>
      <c r="L7" s="66" t="s">
        <v>106</v>
      </c>
      <c r="M7" s="67" t="s">
        <v>107</v>
      </c>
      <c r="N7" s="65" t="s">
        <v>105</v>
      </c>
      <c r="O7" s="66" t="s">
        <v>106</v>
      </c>
      <c r="P7" s="67" t="s">
        <v>107</v>
      </c>
      <c r="Q7" s="65" t="s">
        <v>105</v>
      </c>
      <c r="R7" s="66" t="s">
        <v>106</v>
      </c>
      <c r="S7" s="67" t="s">
        <v>107</v>
      </c>
      <c r="T7" s="65" t="s">
        <v>105</v>
      </c>
      <c r="U7" s="66" t="s">
        <v>106</v>
      </c>
      <c r="V7" s="67" t="s">
        <v>107</v>
      </c>
      <c r="W7" s="65" t="s">
        <v>105</v>
      </c>
      <c r="X7" s="66" t="s">
        <v>106</v>
      </c>
      <c r="Y7" s="67" t="s">
        <v>107</v>
      </c>
      <c r="Z7" s="65" t="s">
        <v>105</v>
      </c>
      <c r="AA7" s="66" t="s">
        <v>106</v>
      </c>
      <c r="AB7" s="67" t="s">
        <v>107</v>
      </c>
      <c r="AC7" s="65" t="s">
        <v>105</v>
      </c>
      <c r="AD7" s="66" t="s">
        <v>106</v>
      </c>
      <c r="AE7" s="67" t="s">
        <v>107</v>
      </c>
      <c r="AF7" s="65" t="s">
        <v>105</v>
      </c>
      <c r="AG7" s="66" t="s">
        <v>106</v>
      </c>
      <c r="AH7" s="67" t="s">
        <v>107</v>
      </c>
      <c r="AI7" s="65" t="s">
        <v>105</v>
      </c>
      <c r="AJ7" s="66" t="s">
        <v>106</v>
      </c>
      <c r="AK7" s="67" t="s">
        <v>107</v>
      </c>
      <c r="AL7" s="65" t="s">
        <v>105</v>
      </c>
      <c r="AM7" s="66" t="s">
        <v>106</v>
      </c>
      <c r="AN7" s="67" t="s">
        <v>107</v>
      </c>
      <c r="AO7" s="65" t="s">
        <v>105</v>
      </c>
      <c r="AP7" s="66" t="s">
        <v>106</v>
      </c>
      <c r="AQ7" s="67" t="s">
        <v>107</v>
      </c>
      <c r="AR7" s="65" t="s">
        <v>105</v>
      </c>
      <c r="AS7" s="66" t="s">
        <v>106</v>
      </c>
      <c r="AT7" s="67" t="s">
        <v>107</v>
      </c>
      <c r="AU7" s="65" t="s">
        <v>105</v>
      </c>
      <c r="AV7" s="66" t="s">
        <v>106</v>
      </c>
      <c r="AW7" s="67" t="s">
        <v>107</v>
      </c>
      <c r="AX7" s="65" t="s">
        <v>105</v>
      </c>
      <c r="AY7" s="66" t="s">
        <v>106</v>
      </c>
      <c r="AZ7" s="67" t="s">
        <v>107</v>
      </c>
      <c r="BA7" s="65" t="s">
        <v>105</v>
      </c>
      <c r="BB7" s="66" t="s">
        <v>106</v>
      </c>
      <c r="BC7" s="67" t="s">
        <v>107</v>
      </c>
      <c r="BD7" s="65" t="s">
        <v>105</v>
      </c>
      <c r="BE7" s="66" t="s">
        <v>106</v>
      </c>
      <c r="BF7" s="67" t="s">
        <v>107</v>
      </c>
      <c r="BG7" s="65" t="s">
        <v>105</v>
      </c>
      <c r="BH7" s="66" t="s">
        <v>106</v>
      </c>
      <c r="BI7" s="67" t="s">
        <v>107</v>
      </c>
    </row>
    <row r="8" spans="1:68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3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9</v>
      </c>
      <c r="AH8" s="78">
        <v>9</v>
      </c>
      <c r="AI8" s="77">
        <v>10</v>
      </c>
      <c r="AJ8" s="78">
        <v>11</v>
      </c>
      <c r="AK8" s="78">
        <v>12</v>
      </c>
      <c r="AL8" s="79">
        <v>13</v>
      </c>
      <c r="AM8" s="80">
        <v>14</v>
      </c>
      <c r="AN8" s="80">
        <v>15</v>
      </c>
      <c r="AO8" s="79">
        <v>16</v>
      </c>
      <c r="AP8" s="80">
        <v>17</v>
      </c>
      <c r="AQ8" s="80">
        <v>18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7">
        <v>10</v>
      </c>
      <c r="BB8" s="78">
        <v>9</v>
      </c>
      <c r="BC8" s="78">
        <v>9</v>
      </c>
      <c r="BD8" s="79">
        <v>19</v>
      </c>
      <c r="BE8" s="80">
        <v>20</v>
      </c>
      <c r="BF8" s="80">
        <v>21</v>
      </c>
      <c r="BG8" s="79">
        <v>19</v>
      </c>
      <c r="BH8" s="80">
        <v>20</v>
      </c>
      <c r="BI8" s="80">
        <v>21</v>
      </c>
    </row>
    <row r="9" spans="1:68" ht="18.75" customHeight="1" x14ac:dyDescent="0.2">
      <c r="A9" s="82" t="s">
        <v>125</v>
      </c>
      <c r="B9" s="133">
        <v>2111</v>
      </c>
      <c r="C9" s="83" t="s">
        <v>108</v>
      </c>
      <c r="D9" s="134"/>
      <c r="E9" s="84">
        <f t="shared" ref="E9:F26" si="0">H9+AI9+AL9+AO9+AX9+BA9+AR9+AU9+BD9+BG9</f>
        <v>14910492.949999999</v>
      </c>
      <c r="F9" s="85">
        <f t="shared" si="0"/>
        <v>14716435.26</v>
      </c>
      <c r="G9" s="135">
        <f>E9-F9</f>
        <v>194057.68999999948</v>
      </c>
      <c r="H9" s="87">
        <f>K9+N9+Q9+T9+W9+Z9+AC9+AF9</f>
        <v>14910492.949999999</v>
      </c>
      <c r="I9" s="88">
        <f>L9+O9+R9+U9+X9+AA9+AD9+AG9</f>
        <v>14716435.26</v>
      </c>
      <c r="J9" s="89">
        <f>H9-I9</f>
        <v>194057.68999999948</v>
      </c>
      <c r="K9" s="90">
        <v>4046320</v>
      </c>
      <c r="L9" s="91">
        <v>3857236.0900000003</v>
      </c>
      <c r="M9" s="92">
        <f>K9-L9</f>
        <v>189083.90999999968</v>
      </c>
      <c r="N9" s="90">
        <v>10806142.949999999</v>
      </c>
      <c r="O9" s="91">
        <v>10806142.949999999</v>
      </c>
      <c r="P9" s="92">
        <f>N9-O9</f>
        <v>0</v>
      </c>
      <c r="Q9" s="90">
        <v>0</v>
      </c>
      <c r="R9" s="91">
        <v>0</v>
      </c>
      <c r="S9" s="92">
        <f>Q9-R9</f>
        <v>0</v>
      </c>
      <c r="T9" s="90">
        <v>0</v>
      </c>
      <c r="U9" s="91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58030</v>
      </c>
      <c r="AA9" s="91">
        <v>53056.22</v>
      </c>
      <c r="AB9" s="92">
        <f>Z9-AA9</f>
        <v>4973.7799999999988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0">
        <v>0</v>
      </c>
      <c r="BH9" s="91">
        <v>0</v>
      </c>
      <c r="BI9" s="92">
        <f>BG9-BH9</f>
        <v>0</v>
      </c>
      <c r="BJ9" s="95"/>
      <c r="BK9" s="95"/>
      <c r="BM9" s="95"/>
      <c r="BN9" s="95"/>
      <c r="BO9" s="95"/>
    </row>
    <row r="10" spans="1:68" ht="18.75" customHeight="1" x14ac:dyDescent="0.2">
      <c r="A10" s="96"/>
      <c r="B10" s="97">
        <v>2120</v>
      </c>
      <c r="C10" s="98" t="s">
        <v>109</v>
      </c>
      <c r="D10" s="136"/>
      <c r="E10" s="99">
        <f t="shared" si="0"/>
        <v>3167091.43</v>
      </c>
      <c r="F10" s="100">
        <f t="shared" si="0"/>
        <v>3134769.23</v>
      </c>
      <c r="G10" s="135">
        <f>E10-F10</f>
        <v>32322.200000000186</v>
      </c>
      <c r="H10" s="101">
        <f t="shared" ref="H10:I26" si="1">K10+N10+Q10+T10+W10+Z10+AC10+AF10</f>
        <v>3167091.43</v>
      </c>
      <c r="I10" s="102">
        <f t="shared" si="1"/>
        <v>3134769.23</v>
      </c>
      <c r="J10" s="89">
        <f>H10-I10</f>
        <v>32322.200000000186</v>
      </c>
      <c r="K10" s="103">
        <v>861430</v>
      </c>
      <c r="L10" s="104">
        <v>830165.31999999983</v>
      </c>
      <c r="M10" s="92">
        <f>K10-L10</f>
        <v>31264.680000000168</v>
      </c>
      <c r="N10" s="103">
        <v>2292931.4300000002</v>
      </c>
      <c r="O10" s="104">
        <v>2292931.4300000002</v>
      </c>
      <c r="P10" s="92">
        <f>N10-O10</f>
        <v>0</v>
      </c>
      <c r="Q10" s="103">
        <v>0</v>
      </c>
      <c r="R10" s="104">
        <v>0</v>
      </c>
      <c r="S10" s="92">
        <f>Q10-R10</f>
        <v>0</v>
      </c>
      <c r="T10" s="103">
        <v>0</v>
      </c>
      <c r="U10" s="104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12730</v>
      </c>
      <c r="AA10" s="104">
        <v>11672.48</v>
      </c>
      <c r="AB10" s="92">
        <f>Z10-AA10</f>
        <v>1057.5200000000004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103">
        <v>0</v>
      </c>
      <c r="BH10" s="104">
        <v>0</v>
      </c>
      <c r="BI10" s="92">
        <f>BG10-BH10</f>
        <v>0</v>
      </c>
      <c r="BJ10" s="95"/>
      <c r="BK10" s="95"/>
      <c r="BM10" s="95"/>
      <c r="BN10" s="95"/>
      <c r="BO10" s="95"/>
    </row>
    <row r="11" spans="1:68" ht="18.75" customHeight="1" x14ac:dyDescent="0.2">
      <c r="A11" s="96"/>
      <c r="B11" s="97">
        <v>2210</v>
      </c>
      <c r="C11" s="98" t="s">
        <v>2</v>
      </c>
      <c r="D11" s="136"/>
      <c r="E11" s="99">
        <f t="shared" si="0"/>
        <v>667422.34</v>
      </c>
      <c r="F11" s="100">
        <f t="shared" si="0"/>
        <v>667414.78999999992</v>
      </c>
      <c r="G11" s="135">
        <f t="shared" ref="G11:G26" si="2">E11-F11</f>
        <v>7.5500000000465661</v>
      </c>
      <c r="H11" s="101">
        <f t="shared" si="1"/>
        <v>372330</v>
      </c>
      <c r="I11" s="102">
        <f t="shared" si="1"/>
        <v>372322.44999999995</v>
      </c>
      <c r="J11" s="89">
        <f t="shared" ref="J11:J26" si="3">H11-I11</f>
        <v>7.5500000000465661</v>
      </c>
      <c r="K11" s="103">
        <v>336410</v>
      </c>
      <c r="L11" s="104">
        <v>336402.44999999995</v>
      </c>
      <c r="M11" s="92">
        <f t="shared" ref="M11:M26" si="4">K11-L11</f>
        <v>7.5500000000465661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3">
        <v>3592</v>
      </c>
      <c r="U11" s="104">
        <v>3592</v>
      </c>
      <c r="V11" s="92">
        <f t="shared" ref="V11:V26" si="7">T11-U11</f>
        <v>0</v>
      </c>
      <c r="W11" s="105">
        <v>32328</v>
      </c>
      <c r="X11" s="106">
        <v>32328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0</v>
      </c>
      <c r="AD11" s="104">
        <v>0</v>
      </c>
      <c r="AE11" s="92">
        <f t="shared" ref="AE11:AE26" si="10">AC11-AD11</f>
        <v>0</v>
      </c>
      <c r="AF11" s="103">
        <v>0</v>
      </c>
      <c r="AG11" s="104">
        <v>0</v>
      </c>
      <c r="AH11" s="92">
        <f t="shared" ref="AH11:AH26" si="11">AF11-AG11</f>
        <v>0</v>
      </c>
      <c r="AI11" s="103">
        <v>228649.18</v>
      </c>
      <c r="AJ11" s="104">
        <v>228649.18</v>
      </c>
      <c r="AK11" s="92">
        <f t="shared" ref="AK11:AK26" si="12">AI11-AJ11</f>
        <v>0</v>
      </c>
      <c r="AL11" s="103">
        <v>66152.160000000003</v>
      </c>
      <c r="AM11" s="104">
        <v>66152.160000000003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291</v>
      </c>
      <c r="BB11" s="104">
        <v>291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103">
        <v>0</v>
      </c>
      <c r="BH11" s="104">
        <v>0</v>
      </c>
      <c r="BI11" s="92">
        <f t="shared" ref="BI11:BI26" si="20">BG11-BH11</f>
        <v>0</v>
      </c>
      <c r="BJ11" s="95"/>
      <c r="BK11" s="95"/>
      <c r="BM11" s="95"/>
      <c r="BN11" s="95"/>
      <c r="BO11" s="95"/>
    </row>
    <row r="12" spans="1:68" ht="18.75" customHeight="1" x14ac:dyDescent="0.2">
      <c r="A12" s="96"/>
      <c r="B12" s="97">
        <v>2220</v>
      </c>
      <c r="C12" s="107" t="s">
        <v>110</v>
      </c>
      <c r="D12" s="108"/>
      <c r="E12" s="99">
        <f t="shared" si="0"/>
        <v>3200</v>
      </c>
      <c r="F12" s="100">
        <f t="shared" si="0"/>
        <v>3000</v>
      </c>
      <c r="G12" s="86">
        <f t="shared" si="2"/>
        <v>200</v>
      </c>
      <c r="H12" s="101">
        <f t="shared" si="1"/>
        <v>3200</v>
      </c>
      <c r="I12" s="102">
        <f t="shared" si="1"/>
        <v>3000</v>
      </c>
      <c r="J12" s="89">
        <f t="shared" si="3"/>
        <v>200</v>
      </c>
      <c r="K12" s="103">
        <v>3200</v>
      </c>
      <c r="L12" s="109">
        <v>3000</v>
      </c>
      <c r="M12" s="92">
        <f t="shared" si="4"/>
        <v>200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3">
        <v>0</v>
      </c>
      <c r="U12" s="109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103">
        <v>0</v>
      </c>
      <c r="BH12" s="109">
        <v>0</v>
      </c>
      <c r="BI12" s="92">
        <f t="shared" si="20"/>
        <v>0</v>
      </c>
      <c r="BJ12" s="95"/>
      <c r="BK12" s="95"/>
      <c r="BM12" s="95"/>
      <c r="BN12" s="95"/>
      <c r="BO12" s="95"/>
    </row>
    <row r="13" spans="1:68" ht="18.75" customHeight="1" x14ac:dyDescent="0.2">
      <c r="A13" s="96"/>
      <c r="B13" s="97">
        <v>2230</v>
      </c>
      <c r="C13" s="98" t="s">
        <v>111</v>
      </c>
      <c r="D13" s="136"/>
      <c r="E13" s="99">
        <f t="shared" si="0"/>
        <v>1666850</v>
      </c>
      <c r="F13" s="100">
        <f t="shared" si="0"/>
        <v>1280920</v>
      </c>
      <c r="G13" s="135">
        <f t="shared" si="2"/>
        <v>385930</v>
      </c>
      <c r="H13" s="101">
        <f t="shared" si="1"/>
        <v>1666850</v>
      </c>
      <c r="I13" s="102">
        <f t="shared" si="1"/>
        <v>1280920</v>
      </c>
      <c r="J13" s="89">
        <f t="shared" si="3"/>
        <v>385930</v>
      </c>
      <c r="K13" s="103">
        <v>1264870</v>
      </c>
      <c r="L13" s="104">
        <v>1080216</v>
      </c>
      <c r="M13" s="92">
        <f t="shared" si="4"/>
        <v>184654</v>
      </c>
      <c r="N13" s="103">
        <v>0</v>
      </c>
      <c r="O13" s="104">
        <v>0</v>
      </c>
      <c r="P13" s="92">
        <f t="shared" si="5"/>
        <v>0</v>
      </c>
      <c r="Q13" s="103">
        <v>401980</v>
      </c>
      <c r="R13" s="104">
        <v>200704</v>
      </c>
      <c r="S13" s="92">
        <f t="shared" si="6"/>
        <v>201276</v>
      </c>
      <c r="T13" s="103">
        <v>0</v>
      </c>
      <c r="U13" s="104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0</v>
      </c>
      <c r="AG13" s="104">
        <v>0</v>
      </c>
      <c r="AH13" s="92">
        <f t="shared" si="11"/>
        <v>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103">
        <v>0</v>
      </c>
      <c r="BH13" s="104">
        <v>0</v>
      </c>
      <c r="BI13" s="92">
        <f t="shared" si="20"/>
        <v>0</v>
      </c>
      <c r="BJ13" s="95"/>
      <c r="BK13" s="95"/>
      <c r="BM13" s="95"/>
      <c r="BN13" s="95"/>
      <c r="BO13" s="95"/>
    </row>
    <row r="14" spans="1:68" ht="18.75" customHeight="1" x14ac:dyDescent="0.2">
      <c r="A14" s="96"/>
      <c r="B14" s="97">
        <v>2240</v>
      </c>
      <c r="C14" s="98" t="s">
        <v>37</v>
      </c>
      <c r="D14" s="136"/>
      <c r="E14" s="99">
        <f t="shared" si="0"/>
        <v>589675</v>
      </c>
      <c r="F14" s="100">
        <f t="shared" si="0"/>
        <v>578911.65</v>
      </c>
      <c r="G14" s="135">
        <f t="shared" si="2"/>
        <v>10763.349999999977</v>
      </c>
      <c r="H14" s="101">
        <f t="shared" si="1"/>
        <v>576600</v>
      </c>
      <c r="I14" s="102">
        <f t="shared" si="1"/>
        <v>575911.65</v>
      </c>
      <c r="J14" s="89">
        <f t="shared" si="3"/>
        <v>688.34999999997672</v>
      </c>
      <c r="K14" s="103">
        <v>576600</v>
      </c>
      <c r="L14" s="104">
        <v>575911.65</v>
      </c>
      <c r="M14" s="92">
        <f t="shared" si="4"/>
        <v>688.34999999997672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3">
        <v>0</v>
      </c>
      <c r="U14" s="104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13075</v>
      </c>
      <c r="AJ14" s="104">
        <v>3000</v>
      </c>
      <c r="AK14" s="92">
        <f t="shared" si="12"/>
        <v>10075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103">
        <v>0</v>
      </c>
      <c r="BH14" s="104">
        <v>0</v>
      </c>
      <c r="BI14" s="92">
        <f t="shared" si="20"/>
        <v>0</v>
      </c>
      <c r="BJ14" s="95"/>
      <c r="BK14" s="95"/>
      <c r="BM14" s="95"/>
      <c r="BN14" s="95"/>
      <c r="BO14" s="95"/>
    </row>
    <row r="15" spans="1:68" ht="18.75" customHeight="1" x14ac:dyDescent="0.2">
      <c r="A15" s="96"/>
      <c r="B15" s="97">
        <v>2250</v>
      </c>
      <c r="C15" s="98" t="s">
        <v>112</v>
      </c>
      <c r="D15" s="136"/>
      <c r="E15" s="99">
        <f t="shared" si="0"/>
        <v>19850</v>
      </c>
      <c r="F15" s="100">
        <f t="shared" si="0"/>
        <v>19843.300000000003</v>
      </c>
      <c r="G15" s="135">
        <f t="shared" si="2"/>
        <v>6.6999999999970896</v>
      </c>
      <c r="H15" s="101">
        <f t="shared" si="1"/>
        <v>19850</v>
      </c>
      <c r="I15" s="102">
        <f t="shared" si="1"/>
        <v>19843.300000000003</v>
      </c>
      <c r="J15" s="89">
        <f t="shared" si="3"/>
        <v>6.6999999999970896</v>
      </c>
      <c r="K15" s="103">
        <v>19850</v>
      </c>
      <c r="L15" s="104">
        <v>19843.300000000003</v>
      </c>
      <c r="M15" s="92">
        <f t="shared" si="4"/>
        <v>6.6999999999970896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3">
        <v>0</v>
      </c>
      <c r="U15" s="104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103">
        <v>0</v>
      </c>
      <c r="BH15" s="104">
        <v>0</v>
      </c>
      <c r="BI15" s="92">
        <f t="shared" si="20"/>
        <v>0</v>
      </c>
      <c r="BJ15" s="95"/>
      <c r="BK15" s="95"/>
      <c r="BM15" s="95"/>
      <c r="BN15" s="95"/>
      <c r="BO15" s="95"/>
    </row>
    <row r="16" spans="1:68" ht="18.75" customHeight="1" x14ac:dyDescent="0.2">
      <c r="A16" s="96"/>
      <c r="B16" s="97">
        <v>2271</v>
      </c>
      <c r="C16" s="98" t="s">
        <v>113</v>
      </c>
      <c r="D16" s="136"/>
      <c r="E16" s="99">
        <f t="shared" si="0"/>
        <v>2248870</v>
      </c>
      <c r="F16" s="100">
        <f t="shared" si="0"/>
        <v>2212620.11</v>
      </c>
      <c r="G16" s="135">
        <f t="shared" si="2"/>
        <v>36249.89000000013</v>
      </c>
      <c r="H16" s="101">
        <f t="shared" si="1"/>
        <v>2238870</v>
      </c>
      <c r="I16" s="102">
        <f t="shared" si="1"/>
        <v>2212620.11</v>
      </c>
      <c r="J16" s="89">
        <f t="shared" si="3"/>
        <v>26249.89000000013</v>
      </c>
      <c r="K16" s="103">
        <v>2238870</v>
      </c>
      <c r="L16" s="104">
        <v>2212620.11</v>
      </c>
      <c r="M16" s="92">
        <f t="shared" si="4"/>
        <v>26249.89000000013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3">
        <v>0</v>
      </c>
      <c r="U16" s="104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10000</v>
      </c>
      <c r="AJ16" s="104">
        <v>0</v>
      </c>
      <c r="AK16" s="92">
        <f t="shared" si="12"/>
        <v>10000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103">
        <v>0</v>
      </c>
      <c r="BH16" s="104">
        <v>0</v>
      </c>
      <c r="BI16" s="92">
        <f t="shared" si="20"/>
        <v>0</v>
      </c>
      <c r="BJ16" s="95"/>
      <c r="BK16" s="95"/>
      <c r="BM16" s="95"/>
      <c r="BN16" s="95"/>
      <c r="BO16" s="95"/>
    </row>
    <row r="17" spans="1:67" ht="18.75" customHeight="1" x14ac:dyDescent="0.2">
      <c r="A17" s="96"/>
      <c r="B17" s="97">
        <v>2272</v>
      </c>
      <c r="C17" s="98" t="s">
        <v>114</v>
      </c>
      <c r="D17" s="136"/>
      <c r="E17" s="99">
        <f t="shared" si="0"/>
        <v>283876</v>
      </c>
      <c r="F17" s="100">
        <f t="shared" si="0"/>
        <v>256730.10000000003</v>
      </c>
      <c r="G17" s="135">
        <f t="shared" si="2"/>
        <v>27145.899999999965</v>
      </c>
      <c r="H17" s="101">
        <f t="shared" si="1"/>
        <v>256876</v>
      </c>
      <c r="I17" s="102">
        <f t="shared" si="1"/>
        <v>229797.21000000002</v>
      </c>
      <c r="J17" s="89">
        <f t="shared" si="3"/>
        <v>27078.789999999979</v>
      </c>
      <c r="K17" s="103">
        <v>256876</v>
      </c>
      <c r="L17" s="104">
        <v>229797.21000000002</v>
      </c>
      <c r="M17" s="92">
        <f t="shared" si="4"/>
        <v>27078.789999999979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3">
        <v>0</v>
      </c>
      <c r="U17" s="104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27000</v>
      </c>
      <c r="AJ17" s="104">
        <v>26932.89</v>
      </c>
      <c r="AK17" s="92">
        <f t="shared" si="12"/>
        <v>67.110000000000582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103">
        <v>0</v>
      </c>
      <c r="BH17" s="104">
        <v>0</v>
      </c>
      <c r="BI17" s="92">
        <f t="shared" si="20"/>
        <v>0</v>
      </c>
      <c r="BJ17" s="95"/>
      <c r="BK17" s="95"/>
      <c r="BM17" s="95"/>
      <c r="BN17" s="95"/>
      <c r="BO17" s="95"/>
    </row>
    <row r="18" spans="1:67" ht="18.75" customHeight="1" x14ac:dyDescent="0.2">
      <c r="A18" s="96"/>
      <c r="B18" s="97">
        <v>2273</v>
      </c>
      <c r="C18" s="98" t="s">
        <v>115</v>
      </c>
      <c r="D18" s="136"/>
      <c r="E18" s="99">
        <f t="shared" si="0"/>
        <v>452314.37</v>
      </c>
      <c r="F18" s="100">
        <f t="shared" si="0"/>
        <v>449013.64</v>
      </c>
      <c r="G18" s="135">
        <f t="shared" si="2"/>
        <v>3300.7299999999814</v>
      </c>
      <c r="H18" s="101">
        <f t="shared" si="1"/>
        <v>449014.37</v>
      </c>
      <c r="I18" s="102">
        <f t="shared" si="1"/>
        <v>449013.64</v>
      </c>
      <c r="J18" s="89">
        <f t="shared" si="3"/>
        <v>0.72999999998137355</v>
      </c>
      <c r="K18" s="103">
        <v>449014.37</v>
      </c>
      <c r="L18" s="104">
        <v>449013.64</v>
      </c>
      <c r="M18" s="92">
        <f t="shared" si="4"/>
        <v>0.72999999998137355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3">
        <v>0</v>
      </c>
      <c r="U18" s="104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3300</v>
      </c>
      <c r="AJ18" s="104">
        <v>0</v>
      </c>
      <c r="AK18" s="92">
        <f t="shared" si="12"/>
        <v>3300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103">
        <v>0</v>
      </c>
      <c r="BH18" s="104">
        <v>0</v>
      </c>
      <c r="BI18" s="92">
        <f t="shared" si="20"/>
        <v>0</v>
      </c>
      <c r="BJ18" s="95"/>
      <c r="BK18" s="95"/>
      <c r="BM18" s="95"/>
      <c r="BN18" s="95"/>
      <c r="BO18" s="95"/>
    </row>
    <row r="19" spans="1:67" ht="18.75" customHeight="1" x14ac:dyDescent="0.2">
      <c r="A19" s="96"/>
      <c r="B19" s="97">
        <v>2274</v>
      </c>
      <c r="C19" s="98" t="s">
        <v>116</v>
      </c>
      <c r="D19" s="136"/>
      <c r="E19" s="99">
        <f t="shared" si="0"/>
        <v>0</v>
      </c>
      <c r="F19" s="100">
        <f t="shared" si="0"/>
        <v>0</v>
      </c>
      <c r="G19" s="135">
        <f t="shared" si="2"/>
        <v>0</v>
      </c>
      <c r="H19" s="101">
        <f t="shared" si="1"/>
        <v>0</v>
      </c>
      <c r="I19" s="102">
        <f t="shared" si="1"/>
        <v>0</v>
      </c>
      <c r="J19" s="89">
        <f t="shared" si="3"/>
        <v>0</v>
      </c>
      <c r="K19" s="103">
        <v>0</v>
      </c>
      <c r="L19" s="104">
        <v>0</v>
      </c>
      <c r="M19" s="92">
        <f t="shared" si="4"/>
        <v>0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3">
        <v>0</v>
      </c>
      <c r="U19" s="104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103">
        <v>0</v>
      </c>
      <c r="BH19" s="104">
        <v>0</v>
      </c>
      <c r="BI19" s="92">
        <f t="shared" si="20"/>
        <v>0</v>
      </c>
      <c r="BJ19" s="95"/>
      <c r="BK19" s="95"/>
      <c r="BM19" s="95"/>
      <c r="BN19" s="95"/>
      <c r="BO19" s="95"/>
    </row>
    <row r="20" spans="1:67" ht="18.75" customHeight="1" x14ac:dyDescent="0.2">
      <c r="A20" s="96"/>
      <c r="B20" s="97">
        <v>2275</v>
      </c>
      <c r="C20" s="98" t="s">
        <v>117</v>
      </c>
      <c r="D20" s="136"/>
      <c r="E20" s="99">
        <f t="shared" si="0"/>
        <v>12550</v>
      </c>
      <c r="F20" s="100">
        <f t="shared" si="0"/>
        <v>11971.199999999999</v>
      </c>
      <c r="G20" s="135">
        <f t="shared" si="2"/>
        <v>578.80000000000109</v>
      </c>
      <c r="H20" s="101">
        <f t="shared" si="1"/>
        <v>12550</v>
      </c>
      <c r="I20" s="102">
        <f t="shared" si="1"/>
        <v>11971.199999999999</v>
      </c>
      <c r="J20" s="89">
        <f t="shared" si="3"/>
        <v>578.80000000000109</v>
      </c>
      <c r="K20" s="103">
        <v>12550</v>
      </c>
      <c r="L20" s="104">
        <v>11971.199999999999</v>
      </c>
      <c r="M20" s="92">
        <f t="shared" si="4"/>
        <v>578.80000000000109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3">
        <v>0</v>
      </c>
      <c r="U20" s="104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103">
        <v>0</v>
      </c>
      <c r="BH20" s="104">
        <v>0</v>
      </c>
      <c r="BI20" s="92">
        <f t="shared" si="20"/>
        <v>0</v>
      </c>
      <c r="BJ20" s="95"/>
      <c r="BK20" s="95"/>
      <c r="BM20" s="95"/>
      <c r="BN20" s="95"/>
      <c r="BO20" s="95"/>
    </row>
    <row r="21" spans="1:67" ht="18.75" customHeight="1" x14ac:dyDescent="0.2">
      <c r="A21" s="96"/>
      <c r="B21" s="97">
        <v>2282</v>
      </c>
      <c r="C21" s="98" t="s">
        <v>118</v>
      </c>
      <c r="D21" s="136"/>
      <c r="E21" s="99">
        <f t="shared" si="0"/>
        <v>1774.4</v>
      </c>
      <c r="F21" s="100">
        <f t="shared" si="0"/>
        <v>1774.4</v>
      </c>
      <c r="G21" s="135">
        <f t="shared" si="2"/>
        <v>0</v>
      </c>
      <c r="H21" s="101">
        <f t="shared" si="1"/>
        <v>1774.4</v>
      </c>
      <c r="I21" s="102">
        <f t="shared" si="1"/>
        <v>1774.4</v>
      </c>
      <c r="J21" s="89">
        <f t="shared" si="3"/>
        <v>0</v>
      </c>
      <c r="K21" s="103">
        <v>1774.4</v>
      </c>
      <c r="L21" s="104">
        <v>1774.4</v>
      </c>
      <c r="M21" s="92">
        <f t="shared" si="4"/>
        <v>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3">
        <v>0</v>
      </c>
      <c r="U21" s="104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103">
        <v>0</v>
      </c>
      <c r="BH21" s="104">
        <v>0</v>
      </c>
      <c r="BI21" s="92">
        <f t="shared" si="20"/>
        <v>0</v>
      </c>
      <c r="BJ21" s="95"/>
      <c r="BK21" s="95"/>
      <c r="BM21" s="95"/>
      <c r="BN21" s="95"/>
      <c r="BO21" s="95"/>
    </row>
    <row r="22" spans="1:67" ht="18.75" customHeight="1" x14ac:dyDescent="0.2">
      <c r="A22" s="96"/>
      <c r="B22" s="97">
        <v>2730</v>
      </c>
      <c r="C22" s="98" t="s">
        <v>119</v>
      </c>
      <c r="D22" s="136"/>
      <c r="E22" s="99">
        <f t="shared" si="0"/>
        <v>10500</v>
      </c>
      <c r="F22" s="100">
        <f t="shared" si="0"/>
        <v>10500</v>
      </c>
      <c r="G22" s="135">
        <f t="shared" si="2"/>
        <v>0</v>
      </c>
      <c r="H22" s="101">
        <f t="shared" si="1"/>
        <v>10500</v>
      </c>
      <c r="I22" s="102">
        <f t="shared" si="1"/>
        <v>10500</v>
      </c>
      <c r="J22" s="89">
        <f t="shared" si="3"/>
        <v>0</v>
      </c>
      <c r="K22" s="103">
        <v>10500</v>
      </c>
      <c r="L22" s="104">
        <v>10500</v>
      </c>
      <c r="M22" s="92">
        <f t="shared" si="4"/>
        <v>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3">
        <v>0</v>
      </c>
      <c r="U22" s="104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103">
        <v>0</v>
      </c>
      <c r="BH22" s="104">
        <v>0</v>
      </c>
      <c r="BI22" s="92">
        <f t="shared" si="20"/>
        <v>0</v>
      </c>
      <c r="BJ22" s="95"/>
      <c r="BK22" s="95"/>
      <c r="BM22" s="95"/>
      <c r="BN22" s="95"/>
      <c r="BO22" s="95"/>
    </row>
    <row r="23" spans="1:67" ht="18.75" customHeight="1" x14ac:dyDescent="0.2">
      <c r="A23" s="96"/>
      <c r="B23" s="97">
        <v>2800</v>
      </c>
      <c r="C23" s="98" t="s">
        <v>120</v>
      </c>
      <c r="D23" s="136"/>
      <c r="E23" s="99">
        <f t="shared" si="0"/>
        <v>0</v>
      </c>
      <c r="F23" s="100">
        <f t="shared" si="0"/>
        <v>0</v>
      </c>
      <c r="G23" s="135">
        <f t="shared" si="2"/>
        <v>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3">
        <v>0</v>
      </c>
      <c r="U23" s="104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0</v>
      </c>
      <c r="AG23" s="104">
        <v>0</v>
      </c>
      <c r="AH23" s="92">
        <f t="shared" si="11"/>
        <v>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103">
        <v>0</v>
      </c>
      <c r="BH23" s="104">
        <v>0</v>
      </c>
      <c r="BI23" s="92">
        <f t="shared" si="20"/>
        <v>0</v>
      </c>
      <c r="BJ23" s="95"/>
      <c r="BK23" s="95"/>
      <c r="BM23" s="95"/>
      <c r="BN23" s="95"/>
      <c r="BO23" s="95"/>
    </row>
    <row r="24" spans="1:67" ht="18.75" customHeight="1" x14ac:dyDescent="0.2">
      <c r="A24" s="96"/>
      <c r="B24" s="97">
        <v>3110</v>
      </c>
      <c r="C24" s="98" t="s">
        <v>121</v>
      </c>
      <c r="D24" s="136"/>
      <c r="E24" s="99">
        <f t="shared" si="0"/>
        <v>2148212</v>
      </c>
      <c r="F24" s="100">
        <f t="shared" si="0"/>
        <v>1844529.12</v>
      </c>
      <c r="G24" s="135">
        <f t="shared" si="2"/>
        <v>303682.87999999989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3">
        <v>0</v>
      </c>
      <c r="U24" s="104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0</v>
      </c>
      <c r="AJ24" s="104">
        <v>0</v>
      </c>
      <c r="AK24" s="92">
        <f t="shared" si="12"/>
        <v>0</v>
      </c>
      <c r="AL24" s="103">
        <v>314820</v>
      </c>
      <c r="AM24" s="104">
        <v>314820</v>
      </c>
      <c r="AN24" s="92">
        <f t="shared" si="13"/>
        <v>0</v>
      </c>
      <c r="AO24" s="103">
        <v>31200</v>
      </c>
      <c r="AP24" s="104">
        <v>31102.120000000003</v>
      </c>
      <c r="AQ24" s="92">
        <f t="shared" si="14"/>
        <v>97.879999999997381</v>
      </c>
      <c r="AR24" s="103">
        <v>155700</v>
      </c>
      <c r="AS24" s="104">
        <v>120602.2</v>
      </c>
      <c r="AT24" s="92">
        <f t="shared" si="15"/>
        <v>35097.800000000003</v>
      </c>
      <c r="AU24" s="103">
        <v>1400382</v>
      </c>
      <c r="AV24" s="104">
        <v>1131894.8</v>
      </c>
      <c r="AW24" s="92">
        <f t="shared" si="16"/>
        <v>268487.19999999995</v>
      </c>
      <c r="AX24" s="103">
        <v>24611</v>
      </c>
      <c r="AY24" s="104">
        <v>24611</v>
      </c>
      <c r="AZ24" s="92">
        <f t="shared" si="17"/>
        <v>0</v>
      </c>
      <c r="BA24" s="103">
        <v>221499</v>
      </c>
      <c r="BB24" s="104">
        <v>221499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103">
        <v>0</v>
      </c>
      <c r="BH24" s="104">
        <v>0</v>
      </c>
      <c r="BI24" s="92">
        <f t="shared" si="20"/>
        <v>0</v>
      </c>
      <c r="BJ24" s="95"/>
      <c r="BK24" s="95"/>
      <c r="BM24" s="95"/>
      <c r="BN24" s="95"/>
      <c r="BO24" s="95"/>
    </row>
    <row r="25" spans="1:67" ht="18.75" customHeight="1" x14ac:dyDescent="0.2">
      <c r="A25" s="96"/>
      <c r="B25" s="111">
        <v>3132</v>
      </c>
      <c r="C25" s="98" t="s">
        <v>122</v>
      </c>
      <c r="D25" s="136"/>
      <c r="E25" s="99">
        <f t="shared" si="0"/>
        <v>110500</v>
      </c>
      <c r="F25" s="100">
        <f t="shared" si="0"/>
        <v>110477.72</v>
      </c>
      <c r="G25" s="135">
        <f t="shared" si="2"/>
        <v>22.279999999998836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3">
        <v>0</v>
      </c>
      <c r="U25" s="109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110500</v>
      </c>
      <c r="AP25" s="109">
        <v>110477.72</v>
      </c>
      <c r="AQ25" s="92">
        <f t="shared" si="14"/>
        <v>22.279999999998836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>
        <v>0</v>
      </c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103">
        <v>0</v>
      </c>
      <c r="BH25" s="109">
        <v>0</v>
      </c>
      <c r="BI25" s="92">
        <f t="shared" si="20"/>
        <v>0</v>
      </c>
      <c r="BJ25" s="95"/>
      <c r="BK25" s="95"/>
      <c r="BM25" s="95"/>
      <c r="BN25" s="95"/>
      <c r="BO25" s="95"/>
    </row>
    <row r="26" spans="1:67" ht="18.75" customHeight="1" thickBot="1" x14ac:dyDescent="0.25">
      <c r="A26" s="112"/>
      <c r="B26" s="111">
        <v>3142</v>
      </c>
      <c r="C26" s="113" t="s">
        <v>123</v>
      </c>
      <c r="D26" s="137"/>
      <c r="E26" s="114">
        <f t="shared" si="0"/>
        <v>0</v>
      </c>
      <c r="F26" s="115">
        <f t="shared" si="0"/>
        <v>0</v>
      </c>
      <c r="G26" s="135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18">
        <v>0</v>
      </c>
      <c r="U26" s="119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118">
        <v>0</v>
      </c>
      <c r="BH26" s="119">
        <v>0</v>
      </c>
      <c r="BI26" s="92">
        <f t="shared" si="20"/>
        <v>0</v>
      </c>
      <c r="BJ26" s="95"/>
      <c r="BK26" s="95"/>
      <c r="BM26" s="95"/>
      <c r="BN26" s="95"/>
      <c r="BO26" s="95"/>
    </row>
    <row r="27" spans="1:67" ht="18.75" customHeight="1" thickBot="1" x14ac:dyDescent="0.25">
      <c r="A27" s="122" t="s">
        <v>124</v>
      </c>
      <c r="B27" s="123"/>
      <c r="C27" s="123"/>
      <c r="D27" s="138"/>
      <c r="E27" s="124">
        <f t="shared" ref="E27:BE27" si="21">SUM(E9:E26)</f>
        <v>26293178.489999998</v>
      </c>
      <c r="F27" s="125">
        <f t="shared" si="21"/>
        <v>25298910.519999996</v>
      </c>
      <c r="G27" s="126">
        <f t="shared" si="21"/>
        <v>994267.96999999974</v>
      </c>
      <c r="H27" s="132">
        <f t="shared" si="21"/>
        <v>23685999.149999999</v>
      </c>
      <c r="I27" s="139">
        <f t="shared" si="21"/>
        <v>23018878.449999996</v>
      </c>
      <c r="J27" s="127">
        <f t="shared" si="21"/>
        <v>667120.69999999972</v>
      </c>
      <c r="K27" s="132">
        <f t="shared" si="21"/>
        <v>10078264.77</v>
      </c>
      <c r="L27" s="129">
        <f t="shared" si="21"/>
        <v>9618451.370000001</v>
      </c>
      <c r="M27" s="130">
        <f t="shared" si="21"/>
        <v>459813.39999999997</v>
      </c>
      <c r="N27" s="132">
        <f t="shared" si="21"/>
        <v>13099074.379999999</v>
      </c>
      <c r="O27" s="129">
        <f t="shared" si="21"/>
        <v>13099074.379999999</v>
      </c>
      <c r="P27" s="130">
        <f t="shared" si="21"/>
        <v>0</v>
      </c>
      <c r="Q27" s="132">
        <f t="shared" si="21"/>
        <v>401980</v>
      </c>
      <c r="R27" s="129">
        <f t="shared" si="21"/>
        <v>200704</v>
      </c>
      <c r="S27" s="130">
        <f t="shared" si="21"/>
        <v>201276</v>
      </c>
      <c r="T27" s="140">
        <f t="shared" si="21"/>
        <v>3592</v>
      </c>
      <c r="U27" s="131">
        <f t="shared" si="21"/>
        <v>3592</v>
      </c>
      <c r="V27" s="130">
        <f t="shared" si="21"/>
        <v>0</v>
      </c>
      <c r="W27" s="140">
        <f t="shared" si="21"/>
        <v>32328</v>
      </c>
      <c r="X27" s="131">
        <f t="shared" si="21"/>
        <v>32328</v>
      </c>
      <c r="Y27" s="130">
        <f t="shared" si="21"/>
        <v>0</v>
      </c>
      <c r="Z27" s="132">
        <f t="shared" si="21"/>
        <v>70760</v>
      </c>
      <c r="AA27" s="129">
        <f t="shared" si="21"/>
        <v>64728.7</v>
      </c>
      <c r="AB27" s="130">
        <f t="shared" si="21"/>
        <v>6031.2999999999993</v>
      </c>
      <c r="AC27" s="132">
        <f t="shared" si="21"/>
        <v>0</v>
      </c>
      <c r="AD27" s="129">
        <f t="shared" si="21"/>
        <v>0</v>
      </c>
      <c r="AE27" s="130">
        <f t="shared" si="21"/>
        <v>0</v>
      </c>
      <c r="AF27" s="132">
        <f t="shared" si="21"/>
        <v>0</v>
      </c>
      <c r="AG27" s="129">
        <f t="shared" si="21"/>
        <v>0</v>
      </c>
      <c r="AH27" s="130">
        <f t="shared" si="21"/>
        <v>0</v>
      </c>
      <c r="AI27" s="132">
        <f t="shared" si="21"/>
        <v>282024.18</v>
      </c>
      <c r="AJ27" s="129">
        <f t="shared" si="21"/>
        <v>258582.07</v>
      </c>
      <c r="AK27" s="130">
        <f t="shared" si="21"/>
        <v>23442.11</v>
      </c>
      <c r="AL27" s="128">
        <f t="shared" si="21"/>
        <v>380972.16000000003</v>
      </c>
      <c r="AM27" s="129">
        <f t="shared" si="21"/>
        <v>380972.16000000003</v>
      </c>
      <c r="AN27" s="130">
        <f t="shared" si="21"/>
        <v>0</v>
      </c>
      <c r="AO27" s="132">
        <f t="shared" si="21"/>
        <v>141700</v>
      </c>
      <c r="AP27" s="129">
        <f t="shared" si="21"/>
        <v>141579.84</v>
      </c>
      <c r="AQ27" s="130">
        <f t="shared" si="21"/>
        <v>120.15999999999622</v>
      </c>
      <c r="AR27" s="132">
        <f t="shared" si="21"/>
        <v>155700</v>
      </c>
      <c r="AS27" s="129">
        <f t="shared" si="21"/>
        <v>120602.2</v>
      </c>
      <c r="AT27" s="130">
        <f t="shared" si="21"/>
        <v>35097.800000000003</v>
      </c>
      <c r="AU27" s="132">
        <f t="shared" si="21"/>
        <v>1400382</v>
      </c>
      <c r="AV27" s="129">
        <f t="shared" si="21"/>
        <v>1131894.8</v>
      </c>
      <c r="AW27" s="130">
        <f t="shared" si="21"/>
        <v>268487.19999999995</v>
      </c>
      <c r="AX27" s="132">
        <f t="shared" si="21"/>
        <v>24611</v>
      </c>
      <c r="AY27" s="129">
        <f t="shared" si="21"/>
        <v>24611</v>
      </c>
      <c r="AZ27" s="130">
        <f t="shared" si="21"/>
        <v>0</v>
      </c>
      <c r="BA27" s="132">
        <f t="shared" si="21"/>
        <v>221790</v>
      </c>
      <c r="BB27" s="129">
        <f t="shared" si="21"/>
        <v>221790</v>
      </c>
      <c r="BC27" s="130">
        <f t="shared" si="21"/>
        <v>0</v>
      </c>
      <c r="BD27" s="132">
        <f t="shared" si="21"/>
        <v>0</v>
      </c>
      <c r="BE27" s="129">
        <f t="shared" si="21"/>
        <v>0</v>
      </c>
      <c r="BF27" s="130">
        <f>SUM(BF9:BF25)</f>
        <v>0</v>
      </c>
      <c r="BG27" s="132">
        <f>SUM(BG9:BG26)</f>
        <v>0</v>
      </c>
      <c r="BH27" s="129">
        <f>SUM(BH9:BH26)</f>
        <v>0</v>
      </c>
      <c r="BI27" s="130">
        <f>SUM(BI9:BI25)</f>
        <v>0</v>
      </c>
      <c r="BJ27" s="95"/>
      <c r="BK27" s="95"/>
      <c r="BM27" s="95"/>
      <c r="BN27" s="95"/>
      <c r="BO27" s="95"/>
    </row>
  </sheetData>
  <sheetProtection sheet="1" objects="1" scenarios="1"/>
  <mergeCells count="44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D6:BF6"/>
    <mergeCell ref="BG6:BI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Q3"/>
    <mergeCell ref="B4:AQ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26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E2CCE-DDAF-4492-8E7C-5401DC2E3B65}">
  <sheetPr codeName="Лист9">
    <pageSetUpPr fitToPage="1"/>
  </sheetPr>
  <dimension ref="A1:O137"/>
  <sheetViews>
    <sheetView zoomScale="85" zoomScaleNormal="85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63.85546875" style="2" customWidth="1"/>
    <col min="3" max="3" width="21" style="3" customWidth="1"/>
    <col min="4" max="4" width="23.85546875" style="3" customWidth="1"/>
    <col min="5" max="5" width="14.140625" style="2" hidden="1" customWidth="1" outlineLevel="1"/>
    <col min="6" max="6" width="11.4257812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Ліцей6!B4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SUM(D6:D58)</f>
        <v>372322.45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Ліцей6!I11</f>
        <v>372322.44999999995</v>
      </c>
      <c r="E5" s="7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1967.96+100+404+2910.93</f>
        <v>5382.8899999999994</v>
      </c>
      <c r="E6" s="8"/>
      <c r="F6" s="8"/>
      <c r="G6" s="8"/>
      <c r="I6" s="8"/>
      <c r="J6" s="8"/>
      <c r="K6" s="8"/>
      <c r="M6" s="8"/>
      <c r="N6" s="8"/>
      <c r="O6" s="8"/>
    </row>
    <row r="7" spans="1:15" ht="18" customHeight="1" x14ac:dyDescent="0.3">
      <c r="A7" s="11">
        <v>2210.1999999999998</v>
      </c>
      <c r="B7" s="12" t="s">
        <v>4</v>
      </c>
      <c r="C7" s="12"/>
      <c r="D7" s="13">
        <f>12175.8+35</f>
        <v>12210.8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12210.8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f>11200+100+352.56+35</f>
        <v>11687.56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f>364</f>
        <v>364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204</v>
      </c>
      <c r="B11" s="20" t="s">
        <v>7</v>
      </c>
      <c r="C11" s="17">
        <v>159.24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0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8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2210.4</v>
      </c>
      <c r="B20" s="12" t="s">
        <v>9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2210.5</v>
      </c>
      <c r="B21" s="12" t="s">
        <v>10</v>
      </c>
      <c r="C21" s="12"/>
      <c r="D21" s="13">
        <v>286427.56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idden="1" outlineLevel="1" x14ac:dyDescent="0.3">
      <c r="A22" s="14"/>
      <c r="B22" s="15"/>
      <c r="C22" s="16">
        <f>SUM(C23:C35)</f>
        <v>286427.56</v>
      </c>
      <c r="D22" s="17"/>
      <c r="E22" s="18">
        <f>D21-C22</f>
        <v>0</v>
      </c>
    </row>
    <row r="23" spans="1:15" collapsed="1" x14ac:dyDescent="0.3">
      <c r="A23" s="11">
        <v>508</v>
      </c>
      <c r="B23" s="20" t="s">
        <v>11</v>
      </c>
      <c r="C23" s="17">
        <f>18590</f>
        <v>18590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503</v>
      </c>
      <c r="B24" s="20" t="s">
        <v>12</v>
      </c>
      <c r="C24" s="17">
        <f>1146+2425+3568</f>
        <v>7139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511</v>
      </c>
      <c r="B25" s="20" t="s">
        <v>13</v>
      </c>
      <c r="C25" s="17">
        <f>8970+1950</f>
        <v>10920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507</v>
      </c>
      <c r="B26" s="20" t="s">
        <v>14</v>
      </c>
      <c r="C26" s="17">
        <v>9604.56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512</v>
      </c>
      <c r="B27" s="20" t="s">
        <v>15</v>
      </c>
      <c r="C27" s="17">
        <v>1600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>
        <v>501</v>
      </c>
      <c r="B28" s="20" t="s">
        <v>16</v>
      </c>
      <c r="C28" s="17">
        <v>2445</v>
      </c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>
        <v>506</v>
      </c>
      <c r="B29" s="20" t="s">
        <v>17</v>
      </c>
      <c r="C29" s="17">
        <v>1640</v>
      </c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503</v>
      </c>
      <c r="B30" s="20" t="s">
        <v>18</v>
      </c>
      <c r="C30" s="17">
        <v>3640</v>
      </c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t="17.25" customHeight="1" x14ac:dyDescent="0.3">
      <c r="A31" s="11">
        <v>504</v>
      </c>
      <c r="B31" s="20" t="s">
        <v>19</v>
      </c>
      <c r="C31" s="17">
        <f>1585+99720</f>
        <v>101305</v>
      </c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t="17.25" customHeight="1" x14ac:dyDescent="0.3">
      <c r="A32" s="11">
        <v>505</v>
      </c>
      <c r="B32" s="20" t="s">
        <v>20</v>
      </c>
      <c r="C32" s="17">
        <v>30000</v>
      </c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customHeight="1" x14ac:dyDescent="0.3">
      <c r="A33" s="11">
        <v>501</v>
      </c>
      <c r="B33" s="20" t="s">
        <v>21</v>
      </c>
      <c r="C33" s="17">
        <v>99544</v>
      </c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t="19.5" hidden="1" customHeight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t="15" hidden="1" customHeight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2210.6</v>
      </c>
      <c r="B36" s="12" t="s">
        <v>22</v>
      </c>
      <c r="C36" s="12"/>
      <c r="D36" s="13">
        <f>2238+3521</f>
        <v>5759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23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SUM(C39:C45)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2210.8000000000002</v>
      </c>
      <c r="B46" s="12" t="s">
        <v>24</v>
      </c>
      <c r="C46" s="12"/>
      <c r="D46" s="13">
        <v>4671</v>
      </c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4671</v>
      </c>
      <c r="D47" s="22"/>
      <c r="E47" s="18">
        <f>D46-C47</f>
        <v>0</v>
      </c>
    </row>
    <row r="48" spans="1:15" collapsed="1" x14ac:dyDescent="0.3">
      <c r="A48" s="11">
        <v>803</v>
      </c>
      <c r="B48" s="20" t="s">
        <v>25</v>
      </c>
      <c r="C48" s="17">
        <v>1575</v>
      </c>
      <c r="D48" s="22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>
        <v>803</v>
      </c>
      <c r="B49" s="20" t="s">
        <v>26</v>
      </c>
      <c r="C49" s="17">
        <v>3096</v>
      </c>
      <c r="D49" s="22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22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22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2210.9</v>
      </c>
      <c r="B52" s="12" t="s">
        <v>27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SUM(C54:C57)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1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11">
        <v>2211.9</v>
      </c>
      <c r="B58" s="12" t="s">
        <v>28</v>
      </c>
      <c r="C58" s="12"/>
      <c r="D58" s="13">
        <v>57871.199999999997</v>
      </c>
      <c r="E58" s="8"/>
      <c r="F58" s="8"/>
      <c r="G58" s="8"/>
      <c r="I58" s="8"/>
      <c r="J58" s="8"/>
      <c r="K58" s="8"/>
      <c r="M58" s="8"/>
      <c r="N58" s="8"/>
      <c r="O58" s="8"/>
    </row>
    <row r="59" spans="1:15" hidden="1" outlineLevel="1" x14ac:dyDescent="0.3">
      <c r="A59" s="14"/>
      <c r="B59" s="15"/>
      <c r="C59" s="16">
        <f>SUM(C60:C74)</f>
        <v>57871.199999999997</v>
      </c>
      <c r="D59" s="17"/>
      <c r="E59" s="18">
        <f>D58-C59</f>
        <v>0</v>
      </c>
    </row>
    <row r="60" spans="1:15" collapsed="1" x14ac:dyDescent="0.3">
      <c r="A60" s="11">
        <v>903</v>
      </c>
      <c r="B60" s="23" t="s">
        <v>29</v>
      </c>
      <c r="C60" s="17">
        <v>200</v>
      </c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x14ac:dyDescent="0.3">
      <c r="A61" s="11">
        <v>921</v>
      </c>
      <c r="B61" s="20" t="s">
        <v>30</v>
      </c>
      <c r="C61" s="17">
        <v>5821.2</v>
      </c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x14ac:dyDescent="0.3">
      <c r="A62" s="11">
        <v>922</v>
      </c>
      <c r="B62" s="20" t="s">
        <v>31</v>
      </c>
      <c r="C62" s="17">
        <v>3530</v>
      </c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x14ac:dyDescent="0.3">
      <c r="A63" s="11">
        <v>914</v>
      </c>
      <c r="B63" s="20" t="s">
        <v>32</v>
      </c>
      <c r="C63" s="17">
        <v>6900</v>
      </c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x14ac:dyDescent="0.3">
      <c r="A64" s="11">
        <v>916</v>
      </c>
      <c r="B64" s="20" t="s">
        <v>33</v>
      </c>
      <c r="C64" s="17">
        <v>3592</v>
      </c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x14ac:dyDescent="0.3">
      <c r="A65" s="11">
        <v>917</v>
      </c>
      <c r="B65" s="20" t="s">
        <v>34</v>
      </c>
      <c r="C65" s="17">
        <v>32327.999999999996</v>
      </c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11">
        <v>918</v>
      </c>
      <c r="B66" s="20" t="s">
        <v>35</v>
      </c>
      <c r="C66" s="17">
        <v>5500</v>
      </c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20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t="18" hidden="1" customHeight="1" x14ac:dyDescent="0.3">
      <c r="A70" s="11"/>
      <c r="B70" s="20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t="18" hidden="1" customHeight="1" x14ac:dyDescent="0.3">
      <c r="A71" s="11"/>
      <c r="B71" s="20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24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20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20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outlineLevel="1" x14ac:dyDescent="0.3">
      <c r="A75" s="8"/>
      <c r="B75" s="25"/>
      <c r="D75" s="3" t="b">
        <f>D4=D5</f>
        <v>1</v>
      </c>
      <c r="E75" s="8"/>
      <c r="F75" s="8"/>
      <c r="G75" s="8"/>
      <c r="I75" s="8"/>
      <c r="J75" s="8"/>
      <c r="K75" s="8"/>
      <c r="M75" s="8"/>
      <c r="N75" s="8"/>
      <c r="O75" s="8"/>
    </row>
    <row r="76" spans="1:15" collapsed="1" x14ac:dyDescent="0.3">
      <c r="A76" s="8"/>
      <c r="B76" s="25"/>
      <c r="D76" s="26" t="s">
        <v>36</v>
      </c>
      <c r="E76" s="8"/>
      <c r="F76" s="8"/>
      <c r="G76" s="8"/>
      <c r="I76" s="8"/>
      <c r="J76" s="8"/>
      <c r="K76" s="8"/>
      <c r="M76" s="8"/>
      <c r="N76" s="8"/>
      <c r="O76" s="8"/>
    </row>
    <row r="77" spans="1:15" x14ac:dyDescent="0.3">
      <c r="A77" s="8"/>
      <c r="B77" s="8"/>
      <c r="D77" s="26" t="s">
        <v>36</v>
      </c>
      <c r="E77" s="8"/>
      <c r="F77" s="8"/>
      <c r="G77" s="8"/>
      <c r="I77" s="8"/>
      <c r="J77" s="8"/>
      <c r="K77" s="8"/>
      <c r="M77" s="8"/>
      <c r="N77" s="8"/>
      <c r="O77" s="8"/>
    </row>
    <row r="78" spans="1:15" ht="14.25" customHeight="1" x14ac:dyDescent="0.3">
      <c r="D78" s="26" t="s">
        <v>36</v>
      </c>
    </row>
    <row r="79" spans="1:15" ht="39.75" customHeight="1" x14ac:dyDescent="0.3">
      <c r="A79" s="4">
        <v>2240</v>
      </c>
      <c r="B79" s="5" t="s">
        <v>37</v>
      </c>
      <c r="C79" s="5"/>
      <c r="D79" s="6">
        <f>SUM(D81:D120)</f>
        <v>575911.65</v>
      </c>
      <c r="E79" s="7">
        <f>D79-D80</f>
        <v>0</v>
      </c>
      <c r="F79" s="8"/>
      <c r="G79" s="8"/>
      <c r="I79" s="8"/>
      <c r="J79" s="8"/>
      <c r="K79" s="8"/>
      <c r="M79" s="8"/>
      <c r="N79" s="8"/>
      <c r="O79" s="8"/>
    </row>
    <row r="80" spans="1:15" hidden="1" outlineLevel="1" x14ac:dyDescent="0.3">
      <c r="A80" s="27">
        <v>2240</v>
      </c>
      <c r="B80" s="27"/>
      <c r="C80" s="10"/>
      <c r="D80" s="10">
        <f>Ліцей6!I14</f>
        <v>575911.65</v>
      </c>
      <c r="E80" s="7" t="b">
        <f>D80=D79</f>
        <v>1</v>
      </c>
    </row>
    <row r="81" spans="1:5" collapsed="1" x14ac:dyDescent="0.3">
      <c r="A81" s="14">
        <v>2240.1</v>
      </c>
      <c r="B81" s="12" t="s">
        <v>38</v>
      </c>
      <c r="C81" s="12"/>
      <c r="D81" s="13">
        <f>1163+2326+49634+7635</f>
        <v>60758</v>
      </c>
    </row>
    <row r="82" spans="1:5" hidden="1" x14ac:dyDescent="0.3">
      <c r="A82" s="14">
        <v>2240.1999999999998</v>
      </c>
      <c r="B82" s="28" t="s">
        <v>39</v>
      </c>
      <c r="C82" s="29"/>
      <c r="D82" s="13"/>
    </row>
    <row r="83" spans="1:5" x14ac:dyDescent="0.3">
      <c r="A83" s="14">
        <v>2240.3000000000002</v>
      </c>
      <c r="B83" s="28" t="s">
        <v>40</v>
      </c>
      <c r="C83" s="29"/>
      <c r="D83" s="13">
        <v>26189.500000000004</v>
      </c>
    </row>
    <row r="84" spans="1:5" hidden="1" outlineLevel="1" x14ac:dyDescent="0.3">
      <c r="A84" s="14"/>
      <c r="B84" s="15"/>
      <c r="C84" s="16">
        <f>SUM(C85:C93)</f>
        <v>26189.500000000004</v>
      </c>
      <c r="D84" s="17"/>
      <c r="E84" s="18">
        <f>D83-C84</f>
        <v>0</v>
      </c>
    </row>
    <row r="85" spans="1:5" collapsed="1" x14ac:dyDescent="0.3">
      <c r="A85" s="14">
        <v>301</v>
      </c>
      <c r="B85" s="20" t="s">
        <v>41</v>
      </c>
      <c r="C85" s="17">
        <v>5087.58</v>
      </c>
      <c r="D85" s="17"/>
    </row>
    <row r="86" spans="1:5" x14ac:dyDescent="0.3">
      <c r="A86" s="14">
        <v>301</v>
      </c>
      <c r="B86" s="20" t="s">
        <v>42</v>
      </c>
      <c r="C86" s="17">
        <v>1258.4000000000001</v>
      </c>
      <c r="D86" s="17"/>
    </row>
    <row r="87" spans="1:5" x14ac:dyDescent="0.3">
      <c r="A87" s="14">
        <v>301</v>
      </c>
      <c r="B87" s="20" t="s">
        <v>43</v>
      </c>
      <c r="C87" s="17">
        <v>4207.6099999999997</v>
      </c>
      <c r="D87" s="17"/>
    </row>
    <row r="88" spans="1:5" x14ac:dyDescent="0.3">
      <c r="A88" s="14">
        <v>301</v>
      </c>
      <c r="B88" s="20" t="s">
        <v>44</v>
      </c>
      <c r="C88" s="17">
        <v>1240.8499999999999</v>
      </c>
      <c r="D88" s="17"/>
    </row>
    <row r="89" spans="1:5" x14ac:dyDescent="0.3">
      <c r="A89" s="14">
        <v>301</v>
      </c>
      <c r="B89" s="20" t="s">
        <v>45</v>
      </c>
      <c r="C89" s="17">
        <v>7417.51</v>
      </c>
      <c r="D89" s="17"/>
    </row>
    <row r="90" spans="1:5" x14ac:dyDescent="0.3">
      <c r="A90" s="14">
        <v>301</v>
      </c>
      <c r="B90" s="20" t="s">
        <v>46</v>
      </c>
      <c r="C90" s="17">
        <v>5106.8599999999997</v>
      </c>
      <c r="D90" s="17"/>
    </row>
    <row r="91" spans="1:5" x14ac:dyDescent="0.3">
      <c r="A91" s="14">
        <v>301</v>
      </c>
      <c r="B91" s="20" t="s">
        <v>47</v>
      </c>
      <c r="C91" s="17">
        <v>1228.1500000000001</v>
      </c>
      <c r="D91" s="17"/>
    </row>
    <row r="92" spans="1:5" x14ac:dyDescent="0.3">
      <c r="A92" s="14">
        <v>301</v>
      </c>
      <c r="B92" s="20" t="s">
        <v>48</v>
      </c>
      <c r="C92" s="17">
        <v>642.54</v>
      </c>
      <c r="D92" s="17"/>
    </row>
    <row r="93" spans="1:5" hidden="1" x14ac:dyDescent="0.3">
      <c r="A93" s="14"/>
      <c r="B93" s="14"/>
      <c r="C93" s="17"/>
      <c r="D93" s="17"/>
    </row>
    <row r="94" spans="1:5" hidden="1" x14ac:dyDescent="0.3">
      <c r="A94" s="14">
        <v>2240.4</v>
      </c>
      <c r="B94" s="28" t="s">
        <v>49</v>
      </c>
      <c r="C94" s="29"/>
      <c r="D94" s="13"/>
    </row>
    <row r="95" spans="1:5" x14ac:dyDescent="0.3">
      <c r="A95" s="14">
        <v>2240.5</v>
      </c>
      <c r="B95" s="28" t="s">
        <v>50</v>
      </c>
      <c r="C95" s="29"/>
      <c r="D95" s="13">
        <v>346673.52</v>
      </c>
    </row>
    <row r="96" spans="1:5" hidden="1" outlineLevel="1" x14ac:dyDescent="0.3">
      <c r="A96" s="14"/>
      <c r="B96" s="15"/>
      <c r="C96" s="16">
        <f>SUM(C97:C103)</f>
        <v>346673.52</v>
      </c>
      <c r="D96" s="17"/>
      <c r="E96" s="18">
        <f>D95-C96</f>
        <v>0</v>
      </c>
    </row>
    <row r="97" spans="1:15" ht="17.25" customHeight="1" collapsed="1" x14ac:dyDescent="0.3">
      <c r="A97" s="14">
        <v>510</v>
      </c>
      <c r="B97" s="24" t="s">
        <v>51</v>
      </c>
      <c r="C97" s="17">
        <v>341918.32</v>
      </c>
      <c r="D97" s="17"/>
    </row>
    <row r="98" spans="1:15" ht="18.75" customHeight="1" x14ac:dyDescent="0.3">
      <c r="A98" s="14">
        <v>510</v>
      </c>
      <c r="B98" s="20" t="s">
        <v>52</v>
      </c>
      <c r="C98" s="17">
        <v>4755.2</v>
      </c>
      <c r="D98" s="17"/>
    </row>
    <row r="99" spans="1:15" hidden="1" x14ac:dyDescent="0.3">
      <c r="A99" s="14"/>
      <c r="B99" s="24"/>
      <c r="C99" s="17"/>
      <c r="D99" s="17"/>
    </row>
    <row r="100" spans="1:15" hidden="1" x14ac:dyDescent="0.3">
      <c r="A100" s="14"/>
      <c r="B100" s="20"/>
      <c r="C100" s="17"/>
      <c r="D100" s="17"/>
    </row>
    <row r="101" spans="1:15" hidden="1" x14ac:dyDescent="0.3">
      <c r="A101" s="14"/>
      <c r="B101" s="20"/>
      <c r="C101" s="17"/>
      <c r="D101" s="17"/>
    </row>
    <row r="102" spans="1:15" hidden="1" x14ac:dyDescent="0.3">
      <c r="A102" s="14"/>
      <c r="B102" s="20"/>
      <c r="C102" s="17"/>
      <c r="D102" s="17"/>
    </row>
    <row r="103" spans="1:15" hidden="1" x14ac:dyDescent="0.3">
      <c r="A103" s="14"/>
      <c r="B103" s="20"/>
      <c r="C103" s="17"/>
      <c r="D103" s="17"/>
    </row>
    <row r="104" spans="1:15" hidden="1" x14ac:dyDescent="0.3">
      <c r="A104" s="14">
        <v>2240.6</v>
      </c>
      <c r="B104" s="28" t="s">
        <v>53</v>
      </c>
      <c r="C104" s="29"/>
      <c r="D104" s="13"/>
    </row>
    <row r="105" spans="1:15" x14ac:dyDescent="0.3">
      <c r="A105" s="14">
        <v>2240.6999999999998</v>
      </c>
      <c r="B105" s="28" t="s">
        <v>54</v>
      </c>
      <c r="C105" s="29"/>
      <c r="D105" s="13">
        <v>430.08</v>
      </c>
    </row>
    <row r="106" spans="1:15" hidden="1" outlineLevel="1" x14ac:dyDescent="0.3">
      <c r="A106" s="14"/>
      <c r="B106" s="15"/>
      <c r="C106" s="16">
        <f>SUM(C107:C110)</f>
        <v>430.08</v>
      </c>
      <c r="D106" s="17"/>
      <c r="E106" s="18">
        <f>D105-C106</f>
        <v>0</v>
      </c>
    </row>
    <row r="107" spans="1:15" collapsed="1" x14ac:dyDescent="0.3">
      <c r="A107" s="11">
        <v>701</v>
      </c>
      <c r="B107" s="20" t="s">
        <v>55</v>
      </c>
      <c r="C107" s="17">
        <v>430.08</v>
      </c>
      <c r="D107" s="17"/>
      <c r="E107" s="8"/>
      <c r="F107" s="8"/>
      <c r="G107" s="8"/>
      <c r="I107" s="8"/>
      <c r="J107" s="8"/>
      <c r="K107" s="8"/>
      <c r="M107" s="8"/>
      <c r="N107" s="8"/>
      <c r="O107" s="8"/>
    </row>
    <row r="108" spans="1:15" hidden="1" x14ac:dyDescent="0.3">
      <c r="A108" s="11"/>
      <c r="B108" s="20"/>
      <c r="C108" s="17"/>
      <c r="D108" s="17"/>
      <c r="E108" s="8"/>
      <c r="F108" s="8"/>
      <c r="G108" s="8"/>
      <c r="I108" s="8"/>
      <c r="J108" s="8"/>
      <c r="K108" s="8"/>
      <c r="M108" s="8"/>
      <c r="N108" s="8"/>
      <c r="O108" s="8"/>
    </row>
    <row r="109" spans="1:15" hidden="1" x14ac:dyDescent="0.3">
      <c r="A109" s="11"/>
      <c r="B109" s="20"/>
      <c r="C109" s="17"/>
      <c r="D109" s="17"/>
      <c r="E109" s="8"/>
      <c r="F109" s="8"/>
      <c r="G109" s="8"/>
      <c r="I109" s="8"/>
      <c r="J109" s="8"/>
      <c r="K109" s="8"/>
      <c r="M109" s="8"/>
      <c r="N109" s="8"/>
      <c r="O109" s="8"/>
    </row>
    <row r="110" spans="1:15" hidden="1" x14ac:dyDescent="0.3">
      <c r="A110" s="11"/>
      <c r="B110" s="21"/>
      <c r="C110" s="17"/>
      <c r="D110" s="17"/>
      <c r="E110" s="8"/>
      <c r="F110" s="8"/>
      <c r="G110" s="8"/>
      <c r="I110" s="8"/>
      <c r="J110" s="8"/>
      <c r="K110" s="8"/>
      <c r="M110" s="8"/>
      <c r="N110" s="8"/>
      <c r="O110" s="8"/>
    </row>
    <row r="111" spans="1:15" x14ac:dyDescent="0.3">
      <c r="A111" s="14">
        <v>2240.8000000000002</v>
      </c>
      <c r="B111" s="28" t="s">
        <v>56</v>
      </c>
      <c r="C111" s="29"/>
      <c r="D111" s="13">
        <v>5687</v>
      </c>
    </row>
    <row r="112" spans="1:15" x14ac:dyDescent="0.3">
      <c r="A112" s="14">
        <v>2240.9</v>
      </c>
      <c r="B112" s="28" t="s">
        <v>57</v>
      </c>
      <c r="C112" s="29"/>
      <c r="D112" s="13">
        <v>1868.41</v>
      </c>
    </row>
    <row r="113" spans="1:5" hidden="1" x14ac:dyDescent="0.3">
      <c r="A113" s="14">
        <v>2241.1</v>
      </c>
      <c r="B113" s="28" t="s">
        <v>58</v>
      </c>
      <c r="C113" s="29"/>
      <c r="D113" s="13"/>
    </row>
    <row r="114" spans="1:5" hidden="1" x14ac:dyDescent="0.3">
      <c r="A114" s="14">
        <v>2241.1999999999998</v>
      </c>
      <c r="B114" s="28" t="s">
        <v>59</v>
      </c>
      <c r="C114" s="29"/>
      <c r="D114" s="13"/>
    </row>
    <row r="115" spans="1:5" ht="27.75" customHeight="1" x14ac:dyDescent="0.3">
      <c r="A115" s="14">
        <v>2241.3000000000002</v>
      </c>
      <c r="B115" s="28" t="s">
        <v>60</v>
      </c>
      <c r="C115" s="29"/>
      <c r="D115" s="13">
        <f>235+235+538.98+235+199.99+235+199.99+235+199.99+235+800+199.99+235+400+199.99+400+235+199.99+400+235+199.99+235+199.99+400+199.99+800+470</f>
        <v>8358.89</v>
      </c>
    </row>
    <row r="116" spans="1:5" hidden="1" x14ac:dyDescent="0.3">
      <c r="A116" s="14">
        <v>2241.4</v>
      </c>
      <c r="B116" s="28" t="s">
        <v>61</v>
      </c>
      <c r="C116" s="29"/>
      <c r="D116" s="13"/>
    </row>
    <row r="117" spans="1:5" ht="25.5" hidden="1" customHeight="1" x14ac:dyDescent="0.3">
      <c r="A117" s="14">
        <v>2241.5</v>
      </c>
      <c r="B117" s="28" t="s">
        <v>62</v>
      </c>
      <c r="C117" s="29"/>
      <c r="D117" s="13"/>
    </row>
    <row r="118" spans="1:5" ht="38.25" customHeight="1" x14ac:dyDescent="0.3">
      <c r="A118" s="14">
        <v>2241.6</v>
      </c>
      <c r="B118" s="30" t="s">
        <v>63</v>
      </c>
      <c r="C118" s="29"/>
      <c r="D118" s="13">
        <f>6815.54+4240.12+4042.42+4145.04</f>
        <v>19243.12</v>
      </c>
    </row>
    <row r="119" spans="1:5" x14ac:dyDescent="0.3">
      <c r="A119" s="14">
        <v>2241.6999999999998</v>
      </c>
      <c r="B119" s="28" t="s">
        <v>64</v>
      </c>
      <c r="C119" s="29"/>
      <c r="D119" s="13">
        <f>822.28+887.53</f>
        <v>1709.81</v>
      </c>
    </row>
    <row r="120" spans="1:5" x14ac:dyDescent="0.3">
      <c r="A120" s="14">
        <v>2241.9</v>
      </c>
      <c r="B120" s="28" t="s">
        <v>65</v>
      </c>
      <c r="C120" s="29"/>
      <c r="D120" s="13">
        <v>104993.32</v>
      </c>
    </row>
    <row r="121" spans="1:5" hidden="1" outlineLevel="1" x14ac:dyDescent="0.3">
      <c r="A121" s="14"/>
      <c r="B121" s="15"/>
      <c r="C121" s="16">
        <f>SUM(C122:C135)</f>
        <v>104993.31999999999</v>
      </c>
      <c r="D121" s="31"/>
      <c r="E121" s="18">
        <f>D120-C121</f>
        <v>0</v>
      </c>
    </row>
    <row r="122" spans="1:5" ht="33" collapsed="1" x14ac:dyDescent="0.3">
      <c r="A122" s="14">
        <v>901</v>
      </c>
      <c r="B122" s="32" t="s">
        <v>66</v>
      </c>
      <c r="C122" s="17">
        <f>100*9+100+100+100</f>
        <v>1200</v>
      </c>
      <c r="D122" s="17"/>
    </row>
    <row r="123" spans="1:5" ht="37.5" x14ac:dyDescent="0.3">
      <c r="A123" s="14">
        <v>902</v>
      </c>
      <c r="B123" s="33" t="s">
        <v>67</v>
      </c>
      <c r="C123" s="17">
        <v>8405.4500000000007</v>
      </c>
      <c r="D123" s="17"/>
    </row>
    <row r="124" spans="1:5" ht="37.5" x14ac:dyDescent="0.3">
      <c r="A124" s="14">
        <v>903</v>
      </c>
      <c r="B124" s="33" t="s">
        <v>68</v>
      </c>
      <c r="C124" s="17">
        <f>462.25*8+462.25+462.25+462.25</f>
        <v>5084.75</v>
      </c>
      <c r="D124" s="17"/>
    </row>
    <row r="125" spans="1:5" x14ac:dyDescent="0.3">
      <c r="A125" s="14">
        <v>904</v>
      </c>
      <c r="B125" s="33" t="s">
        <v>69</v>
      </c>
      <c r="C125" s="17">
        <f>243*2+486</f>
        <v>972</v>
      </c>
      <c r="D125" s="17"/>
    </row>
    <row r="126" spans="1:5" x14ac:dyDescent="0.3">
      <c r="A126" s="14">
        <v>905</v>
      </c>
      <c r="B126" s="33" t="s">
        <v>70</v>
      </c>
      <c r="C126" s="17">
        <f>1255.69+498.72+1123.34+1255.69</f>
        <v>4133.4400000000005</v>
      </c>
      <c r="D126" s="17"/>
    </row>
    <row r="127" spans="1:5" x14ac:dyDescent="0.3">
      <c r="A127" s="14">
        <v>908</v>
      </c>
      <c r="B127" s="33" t="s">
        <v>71</v>
      </c>
      <c r="C127" s="17">
        <v>3046.36</v>
      </c>
      <c r="D127" s="17"/>
    </row>
    <row r="128" spans="1:5" x14ac:dyDescent="0.3">
      <c r="A128" s="14">
        <v>910</v>
      </c>
      <c r="B128" s="24" t="s">
        <v>72</v>
      </c>
      <c r="C128" s="17">
        <v>47000</v>
      </c>
      <c r="D128" s="17"/>
    </row>
    <row r="129" spans="1:4" ht="37.5" x14ac:dyDescent="0.3">
      <c r="A129" s="14">
        <v>915</v>
      </c>
      <c r="B129" s="24" t="s">
        <v>73</v>
      </c>
      <c r="C129" s="17">
        <v>769</v>
      </c>
      <c r="D129" s="17"/>
    </row>
    <row r="130" spans="1:4" x14ac:dyDescent="0.3">
      <c r="A130" s="14">
        <v>916</v>
      </c>
      <c r="B130" s="24" t="s">
        <v>74</v>
      </c>
      <c r="C130" s="17">
        <f>24181.92</f>
        <v>24181.919999999998</v>
      </c>
      <c r="D130" s="17"/>
    </row>
    <row r="131" spans="1:4" x14ac:dyDescent="0.3">
      <c r="A131" s="14">
        <v>917</v>
      </c>
      <c r="B131" s="24" t="s">
        <v>75</v>
      </c>
      <c r="C131" s="17">
        <v>693.5</v>
      </c>
      <c r="D131" s="17"/>
    </row>
    <row r="132" spans="1:4" x14ac:dyDescent="0.3">
      <c r="A132" s="14">
        <v>904</v>
      </c>
      <c r="B132" s="24" t="s">
        <v>76</v>
      </c>
      <c r="C132" s="17">
        <v>2819.3</v>
      </c>
      <c r="D132" s="17"/>
    </row>
    <row r="133" spans="1:4" x14ac:dyDescent="0.3">
      <c r="A133" s="14">
        <v>914</v>
      </c>
      <c r="B133" s="24" t="s">
        <v>77</v>
      </c>
      <c r="C133" s="17">
        <v>5000</v>
      </c>
      <c r="D133" s="17"/>
    </row>
    <row r="134" spans="1:4" x14ac:dyDescent="0.3">
      <c r="A134" s="14">
        <v>920</v>
      </c>
      <c r="B134" s="24" t="s">
        <v>78</v>
      </c>
      <c r="C134" s="17">
        <v>938.4</v>
      </c>
      <c r="D134" s="17"/>
    </row>
    <row r="135" spans="1:4" x14ac:dyDescent="0.3">
      <c r="A135" s="14">
        <v>925</v>
      </c>
      <c r="B135" s="24" t="s">
        <v>79</v>
      </c>
      <c r="C135" s="17">
        <v>749.2</v>
      </c>
      <c r="D135" s="17"/>
    </row>
    <row r="136" spans="1:4" hidden="1" outlineLevel="1" x14ac:dyDescent="0.3">
      <c r="B136" s="34"/>
      <c r="D136" s="3" t="b">
        <f>D79=D80</f>
        <v>1</v>
      </c>
    </row>
    <row r="137" spans="1:4" hidden="1" collapsed="1" x14ac:dyDescent="0.3">
      <c r="B137" s="34"/>
    </row>
  </sheetData>
  <sheetProtection sheet="1" objects="1" scenarios="1"/>
  <mergeCells count="31">
    <mergeCell ref="B120:C120"/>
    <mergeCell ref="B114:C114"/>
    <mergeCell ref="B115:C115"/>
    <mergeCell ref="B116:C116"/>
    <mergeCell ref="B117:C117"/>
    <mergeCell ref="B118:C118"/>
    <mergeCell ref="B119:C119"/>
    <mergeCell ref="B95:C95"/>
    <mergeCell ref="B104:C104"/>
    <mergeCell ref="B105:C105"/>
    <mergeCell ref="B111:C111"/>
    <mergeCell ref="B112:C112"/>
    <mergeCell ref="B113:C113"/>
    <mergeCell ref="B58:C58"/>
    <mergeCell ref="B79:C79"/>
    <mergeCell ref="B81:C81"/>
    <mergeCell ref="B82:C82"/>
    <mergeCell ref="B83:C83"/>
    <mergeCell ref="B94:C94"/>
    <mergeCell ref="B20:C20"/>
    <mergeCell ref="B21:C21"/>
    <mergeCell ref="B36:C36"/>
    <mergeCell ref="B37:C37"/>
    <mergeCell ref="B46:C46"/>
    <mergeCell ref="B52:C52"/>
    <mergeCell ref="A1:D1"/>
    <mergeCell ref="A2:D2"/>
    <mergeCell ref="B4:C4"/>
    <mergeCell ref="B6:C6"/>
    <mergeCell ref="B7:C7"/>
    <mergeCell ref="B19:C19"/>
  </mergeCells>
  <pageMargins left="1.4960629921259843" right="0.70866141732283461" top="0.3543307086614173" bottom="0.3543307086614173" header="0.31496062992125984" footer="0.31496062992125984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Ліцей6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2025-02-03T10:15:16Z</dcterms:created>
  <dcterms:modified xsi:type="dcterms:W3CDTF">2025-02-03T10:15:17Z</dcterms:modified>
</cp:coreProperties>
</file>