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9EED90E5-4D99-40F1-BCFC-4A635049EF68}" xr6:coauthVersionLast="36" xr6:coauthVersionMax="36" xr10:uidLastSave="{00000000-0000-0000-0000-000000000000}"/>
  <bookViews>
    <workbookView xWindow="0" yWindow="0" windowWidth="28800" windowHeight="12225" xr2:uid="{6C2E2BAC-5211-4D78-80B1-6550FD075178}"/>
  </bookViews>
  <sheets>
    <sheet name="Ліцей8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K22" i="3"/>
  <c r="I22" i="3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I17" i="3"/>
  <c r="H17" i="3"/>
  <c r="F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 s="1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H10" i="3" s="1"/>
  <c r="I10" i="3"/>
  <c r="F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I9" i="3"/>
  <c r="F9" i="3" s="1"/>
  <c r="C116" i="2"/>
  <c r="C115" i="2"/>
  <c r="C114" i="2"/>
  <c r="C112" i="2" s="1"/>
  <c r="E112" i="2" s="1"/>
  <c r="C97" i="2"/>
  <c r="E97" i="2" s="1"/>
  <c r="C85" i="2"/>
  <c r="E85" i="2" s="1"/>
  <c r="C75" i="2"/>
  <c r="E75" i="2" s="1"/>
  <c r="D70" i="2"/>
  <c r="D125" i="2" s="1"/>
  <c r="C53" i="2"/>
  <c r="E53" i="2" s="1"/>
  <c r="C47" i="2"/>
  <c r="E47" i="2" s="1"/>
  <c r="C43" i="2"/>
  <c r="C41" i="2"/>
  <c r="E41" i="2" s="1"/>
  <c r="C35" i="2"/>
  <c r="E35" i="2" s="1"/>
  <c r="C26" i="2"/>
  <c r="C25" i="2"/>
  <c r="C24" i="2"/>
  <c r="C22" i="2" s="1"/>
  <c r="E22" i="2" s="1"/>
  <c r="C23" i="2"/>
  <c r="C10" i="2"/>
  <c r="C8" i="2" s="1"/>
  <c r="E8" i="2" s="1"/>
  <c r="D4" i="2"/>
  <c r="E5" i="2" s="1"/>
  <c r="E71" i="2" l="1"/>
  <c r="V27" i="3"/>
  <c r="AH27" i="3"/>
  <c r="AT27" i="3"/>
  <c r="BF27" i="3"/>
  <c r="M10" i="3"/>
  <c r="G11" i="3"/>
  <c r="P27" i="3"/>
  <c r="AB27" i="3"/>
  <c r="AN27" i="3"/>
  <c r="AZ27" i="3"/>
  <c r="J12" i="3"/>
  <c r="E12" i="3"/>
  <c r="G12" i="3" s="1"/>
  <c r="Y27" i="3"/>
  <c r="AK27" i="3"/>
  <c r="AW27" i="3"/>
  <c r="J11" i="3"/>
  <c r="E20" i="3"/>
  <c r="G20" i="3" s="1"/>
  <c r="J20" i="3"/>
  <c r="G26" i="3"/>
  <c r="J26" i="3"/>
  <c r="E24" i="3"/>
  <c r="J10" i="3"/>
  <c r="E10" i="3"/>
  <c r="G10" i="3" s="1"/>
  <c r="M15" i="3"/>
  <c r="H15" i="3"/>
  <c r="M22" i="3"/>
  <c r="H22" i="3"/>
  <c r="J23" i="3"/>
  <c r="E23" i="3"/>
  <c r="G23" i="3" s="1"/>
  <c r="F27" i="3"/>
  <c r="J16" i="3"/>
  <c r="E16" i="3"/>
  <c r="G16" i="3" s="1"/>
  <c r="S27" i="3"/>
  <c r="AE27" i="3"/>
  <c r="AQ27" i="3"/>
  <c r="BC27" i="3"/>
  <c r="G17" i="3"/>
  <c r="G19" i="3"/>
  <c r="G21" i="3"/>
  <c r="G24" i="3"/>
  <c r="K27" i="3"/>
  <c r="M9" i="3"/>
  <c r="H9" i="3"/>
  <c r="J13" i="3"/>
  <c r="E13" i="3"/>
  <c r="G13" i="3" s="1"/>
  <c r="I27" i="3"/>
  <c r="J18" i="3"/>
  <c r="E18" i="3"/>
  <c r="G18" i="3" s="1"/>
  <c r="J19" i="3"/>
  <c r="J21" i="3"/>
  <c r="J25" i="3"/>
  <c r="E25" i="3"/>
  <c r="G25" i="3" s="1"/>
  <c r="H14" i="3"/>
  <c r="D66" i="2"/>
  <c r="M27" i="3" l="1"/>
  <c r="J22" i="3"/>
  <c r="E22" i="3"/>
  <c r="G22" i="3" s="1"/>
  <c r="E14" i="3"/>
  <c r="G14" i="3" s="1"/>
  <c r="J14" i="3"/>
  <c r="J9" i="3"/>
  <c r="E9" i="3"/>
  <c r="H27" i="3"/>
  <c r="J15" i="3"/>
  <c r="E15" i="3"/>
  <c r="G15" i="3" s="1"/>
  <c r="E27" i="3" l="1"/>
  <c r="G9" i="3"/>
  <c r="G27" i="3" s="1"/>
  <c r="J27" i="3"/>
</calcChain>
</file>

<file path=xl/sharedStrings.xml><?xml version="1.0" encoding="utf-8"?>
<sst xmlns="http://schemas.openxmlformats.org/spreadsheetml/2006/main" count="151" uniqueCount="96">
  <si>
    <t>Касові видатки Нововолинський ліцей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</si>
  <si>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</si>
  <si>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</si>
  <si>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</si>
  <si>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</si>
  <si>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</si>
  <si>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</si>
  <si>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</si>
  <si>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</si>
  <si>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</si>
  <si>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</si>
  <si>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госп.тов. / 02,03,05,06.2023</t>
  </si>
  <si>
    <t>буд.мат. / 02,05,06.2023</t>
  </si>
  <si>
    <t>ел.тов. / 02,03.2023</t>
  </si>
  <si>
    <t>фарба емаль / 03,06.2023</t>
  </si>
  <si>
    <t>сантехніка / 03.2023</t>
  </si>
  <si>
    <t xml:space="preserve">Миючі засоби    </t>
  </si>
  <si>
    <t>Меблі</t>
  </si>
  <si>
    <t>Бензин</t>
  </si>
  <si>
    <t>мастило / 02.2023</t>
  </si>
  <si>
    <t>бензин А-95 / 03,06.2023</t>
  </si>
  <si>
    <t>Запчастини</t>
  </si>
  <si>
    <t>запчастини до бензокоси / 06.2023</t>
  </si>
  <si>
    <t>Ін.матеріали</t>
  </si>
  <si>
    <t>мікрофон, тримач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</si>
  <si>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</si>
  <si>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</si>
  <si>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</si>
  <si>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</si>
  <si>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</si>
  <si>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</si>
  <si>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</si>
  <si>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</si>
  <si>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електромережі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</si>
  <si>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</si>
  <si>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</si>
  <si>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</si>
  <si>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</si>
  <si>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</si>
  <si>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</si>
  <si>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</si>
  <si>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 01.2023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</si>
  <si>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</si>
  <si>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</si>
  <si>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</si>
  <si>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</si>
  <si>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</si>
  <si>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</si>
  <si>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</si>
  <si>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03,04,0,06.2023</t>
  </si>
  <si>
    <t xml:space="preserve"> обсл. прогр. забезп. комплексу КУРС / 05.2023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</si>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</sst>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2CE082A2-5436-4163-807B-94AC67DCD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A412-80FD-46ED-8864-4A68B799314B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customWidth="1"/>
    <col min="39" max="40" width="20.85546875" style="140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customWidth="1"/>
    <col min="54" max="54" width="20" style="140" customWidth="1"/>
    <col min="55" max="55" width="18.28515625" style="140" customWidth="1"/>
    <col min="56" max="56" width="22" style="94" customWidth="1"/>
    <col min="57" max="57" width="20" style="140" customWidth="1"/>
    <col min="58" max="58" width="18.28515625" style="140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51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52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53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54</v>
      </c>
      <c r="B6" s="45" t="s">
        <v>55</v>
      </c>
      <c r="C6" s="46" t="s">
        <v>56</v>
      </c>
      <c r="D6" s="47"/>
      <c r="E6" s="48" t="s">
        <v>57</v>
      </c>
      <c r="F6" s="49"/>
      <c r="G6" s="50"/>
      <c r="H6" s="48" t="s">
        <v>58</v>
      </c>
      <c r="I6" s="49"/>
      <c r="J6" s="50"/>
      <c r="K6" s="51" t="s">
        <v>59</v>
      </c>
      <c r="L6" s="52"/>
      <c r="M6" s="53"/>
      <c r="N6" s="51" t="s">
        <v>60</v>
      </c>
      <c r="O6" s="52"/>
      <c r="P6" s="53"/>
      <c r="Q6" s="51" t="s">
        <v>61</v>
      </c>
      <c r="R6" s="52"/>
      <c r="S6" s="53"/>
      <c r="T6" s="51" t="s">
        <v>62</v>
      </c>
      <c r="U6" s="52"/>
      <c r="V6" s="53"/>
      <c r="W6" s="51" t="s">
        <v>63</v>
      </c>
      <c r="X6" s="52"/>
      <c r="Y6" s="53"/>
      <c r="Z6" s="51" t="s">
        <v>64</v>
      </c>
      <c r="AA6" s="52"/>
      <c r="AB6" s="53"/>
      <c r="AC6" s="51" t="s">
        <v>65</v>
      </c>
      <c r="AD6" s="52"/>
      <c r="AE6" s="53"/>
      <c r="AF6" s="51" t="s">
        <v>66</v>
      </c>
      <c r="AG6" s="52"/>
      <c r="AH6" s="53"/>
      <c r="AI6" s="52" t="s">
        <v>67</v>
      </c>
      <c r="AJ6" s="52"/>
      <c r="AK6" s="53"/>
      <c r="AL6" s="51" t="s">
        <v>68</v>
      </c>
      <c r="AM6" s="52"/>
      <c r="AN6" s="53"/>
      <c r="AO6" s="51" t="s">
        <v>69</v>
      </c>
      <c r="AP6" s="52"/>
      <c r="AQ6" s="53"/>
      <c r="AR6" s="51" t="s">
        <v>70</v>
      </c>
      <c r="AS6" s="52"/>
      <c r="AT6" s="53"/>
      <c r="AU6" s="51" t="s">
        <v>71</v>
      </c>
      <c r="AV6" s="52"/>
      <c r="AW6" s="53"/>
      <c r="AX6" s="51" t="s">
        <v>72</v>
      </c>
      <c r="AY6" s="52"/>
      <c r="AZ6" s="53"/>
      <c r="BA6" s="54" t="s">
        <v>73</v>
      </c>
      <c r="BB6" s="55"/>
      <c r="BC6" s="56"/>
      <c r="BD6" s="54" t="s">
        <v>74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75</v>
      </c>
      <c r="F7" s="62" t="s">
        <v>76</v>
      </c>
      <c r="G7" s="63" t="s">
        <v>77</v>
      </c>
      <c r="H7" s="61" t="s">
        <v>75</v>
      </c>
      <c r="I7" s="62" t="s">
        <v>76</v>
      </c>
      <c r="J7" s="63" t="s">
        <v>77</v>
      </c>
      <c r="K7" s="64" t="s">
        <v>75</v>
      </c>
      <c r="L7" s="65" t="s">
        <v>76</v>
      </c>
      <c r="M7" s="66" t="s">
        <v>77</v>
      </c>
      <c r="N7" s="64" t="s">
        <v>75</v>
      </c>
      <c r="O7" s="65" t="s">
        <v>76</v>
      </c>
      <c r="P7" s="66" t="s">
        <v>77</v>
      </c>
      <c r="Q7" s="64" t="s">
        <v>75</v>
      </c>
      <c r="R7" s="65" t="s">
        <v>76</v>
      </c>
      <c r="S7" s="66" t="s">
        <v>77</v>
      </c>
      <c r="T7" s="64" t="s">
        <v>75</v>
      </c>
      <c r="U7" s="65" t="s">
        <v>76</v>
      </c>
      <c r="V7" s="66" t="s">
        <v>77</v>
      </c>
      <c r="W7" s="64" t="s">
        <v>75</v>
      </c>
      <c r="X7" s="65" t="s">
        <v>76</v>
      </c>
      <c r="Y7" s="66" t="s">
        <v>77</v>
      </c>
      <c r="Z7" s="64" t="s">
        <v>75</v>
      </c>
      <c r="AA7" s="65" t="s">
        <v>76</v>
      </c>
      <c r="AB7" s="66" t="s">
        <v>77</v>
      </c>
      <c r="AC7" s="64" t="s">
        <v>75</v>
      </c>
      <c r="AD7" s="65" t="s">
        <v>76</v>
      </c>
      <c r="AE7" s="66" t="s">
        <v>77</v>
      </c>
      <c r="AF7" s="64" t="s">
        <v>75</v>
      </c>
      <c r="AG7" s="65" t="s">
        <v>76</v>
      </c>
      <c r="AH7" s="66" t="s">
        <v>77</v>
      </c>
      <c r="AI7" s="64" t="s">
        <v>75</v>
      </c>
      <c r="AJ7" s="65" t="s">
        <v>76</v>
      </c>
      <c r="AK7" s="66" t="s">
        <v>77</v>
      </c>
      <c r="AL7" s="64" t="s">
        <v>75</v>
      </c>
      <c r="AM7" s="65" t="s">
        <v>76</v>
      </c>
      <c r="AN7" s="66" t="s">
        <v>77</v>
      </c>
      <c r="AO7" s="64" t="s">
        <v>75</v>
      </c>
      <c r="AP7" s="65" t="s">
        <v>76</v>
      </c>
      <c r="AQ7" s="66" t="s">
        <v>77</v>
      </c>
      <c r="AR7" s="64" t="s">
        <v>75</v>
      </c>
      <c r="AS7" s="65" t="s">
        <v>76</v>
      </c>
      <c r="AT7" s="66" t="s">
        <v>77</v>
      </c>
      <c r="AU7" s="64" t="s">
        <v>75</v>
      </c>
      <c r="AV7" s="65" t="s">
        <v>76</v>
      </c>
      <c r="AW7" s="66" t="s">
        <v>77</v>
      </c>
      <c r="AX7" s="64" t="s">
        <v>75</v>
      </c>
      <c r="AY7" s="65" t="s">
        <v>76</v>
      </c>
      <c r="AZ7" s="66" t="s">
        <v>77</v>
      </c>
      <c r="BA7" s="64" t="s">
        <v>75</v>
      </c>
      <c r="BB7" s="65" t="s">
        <v>76</v>
      </c>
      <c r="BC7" s="66" t="s">
        <v>77</v>
      </c>
      <c r="BD7" s="64" t="s">
        <v>75</v>
      </c>
      <c r="BE7" s="65" t="s">
        <v>76</v>
      </c>
      <c r="BF7" s="66" t="s">
        <v>77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95</v>
      </c>
      <c r="B9" s="133">
        <v>2111</v>
      </c>
      <c r="C9" s="82" t="s">
        <v>78</v>
      </c>
      <c r="D9" s="134"/>
      <c r="E9" s="83">
        <f>H9+AF9+AI9+AL9+AO9+AR9+AU9+AX9+BA9+BD9</f>
        <v>10479608</v>
      </c>
      <c r="F9" s="84">
        <f>I9+AG9+AJ9+AM9+AP9+AS9+AV9+AY9+BB9+BE9</f>
        <v>5998611.7200000007</v>
      </c>
      <c r="G9" s="135">
        <f>E9-F9</f>
        <v>4480996.2799999993</v>
      </c>
      <c r="H9" s="86">
        <f>K9+N9+Q9+T9+W9+Z9+AC9</f>
        <v>10479608</v>
      </c>
      <c r="I9" s="87">
        <f>L9+O9+R9+U9+X9+AA9+AD9</f>
        <v>5998611.7200000007</v>
      </c>
      <c r="J9" s="88">
        <f>H9-I9</f>
        <v>4480996.2799999993</v>
      </c>
      <c r="K9" s="89">
        <f>1796200+112700+315651+140927</f>
        <v>2365478</v>
      </c>
      <c r="L9" s="90">
        <v>1295626.73</v>
      </c>
      <c r="M9" s="91">
        <f>K9-L9</f>
        <v>1069851.27</v>
      </c>
      <c r="N9" s="89">
        <v>8114130</v>
      </c>
      <c r="O9" s="90">
        <v>4702984.99</v>
      </c>
      <c r="P9" s="91">
        <f>N9-O9</f>
        <v>3411145.01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79</v>
      </c>
      <c r="D10" s="136"/>
      <c r="E10" s="98">
        <f t="shared" ref="E10:F26" si="0">H10+AF10+AI10+AL10+AO10+AR10+AU10+AX10+BA10+BD10</f>
        <v>2289060</v>
      </c>
      <c r="F10" s="99">
        <f t="shared" si="0"/>
        <v>1344560.4300000002</v>
      </c>
      <c r="G10" s="135">
        <f>E10-F10</f>
        <v>944499.56999999983</v>
      </c>
      <c r="H10" s="100">
        <f t="shared" ref="H10:I26" si="1">K10+N10+Q10+T10+W10+Z10+AC10</f>
        <v>2289060</v>
      </c>
      <c r="I10" s="101">
        <f t="shared" si="1"/>
        <v>1344560.4300000002</v>
      </c>
      <c r="J10" s="88">
        <f>H10-I10</f>
        <v>944499.56999999983</v>
      </c>
      <c r="K10" s="102">
        <f>395160+24700+92200</f>
        <v>512060</v>
      </c>
      <c r="L10" s="103">
        <v>280467.29000000004</v>
      </c>
      <c r="M10" s="91">
        <f>K10-L10</f>
        <v>231592.70999999996</v>
      </c>
      <c r="N10" s="102">
        <v>1777000</v>
      </c>
      <c r="O10" s="103">
        <v>1064093.1400000001</v>
      </c>
      <c r="P10" s="91">
        <f>N10-O10</f>
        <v>712906.85999999987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161501</v>
      </c>
      <c r="F11" s="99">
        <f t="shared" si="0"/>
        <v>125914.59</v>
      </c>
      <c r="G11" s="135">
        <f t="shared" ref="G11:G26" si="2">E11-F11</f>
        <v>35586.410000000003</v>
      </c>
      <c r="H11" s="100">
        <f t="shared" si="1"/>
        <v>68082</v>
      </c>
      <c r="I11" s="101">
        <f t="shared" si="1"/>
        <v>32495.59</v>
      </c>
      <c r="J11" s="88">
        <f t="shared" ref="J11:J26" si="3">H11-I11</f>
        <v>35586.410000000003</v>
      </c>
      <c r="K11" s="102">
        <f>94800-6718-20000</f>
        <v>68082</v>
      </c>
      <c r="L11" s="103">
        <v>32495.59</v>
      </c>
      <c r="M11" s="91">
        <f t="shared" ref="M11:M26" si="4">K11-L11</f>
        <v>35586.410000000003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60</v>
      </c>
      <c r="AG11" s="103">
        <v>60</v>
      </c>
      <c r="AH11" s="91">
        <f t="shared" ref="AH11:AH26" si="11">AF11-AG11</f>
        <v>0</v>
      </c>
      <c r="AI11" s="102">
        <v>93359</v>
      </c>
      <c r="AJ11" s="103">
        <v>93359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80</v>
      </c>
      <c r="D12" s="107"/>
      <c r="E12" s="98">
        <f t="shared" si="0"/>
        <v>4800</v>
      </c>
      <c r="F12" s="99">
        <f t="shared" si="0"/>
        <v>0</v>
      </c>
      <c r="G12" s="85">
        <f t="shared" si="2"/>
        <v>4800</v>
      </c>
      <c r="H12" s="100">
        <f t="shared" si="1"/>
        <v>4800</v>
      </c>
      <c r="I12" s="101">
        <f t="shared" si="1"/>
        <v>0</v>
      </c>
      <c r="J12" s="88">
        <f t="shared" si="3"/>
        <v>4800</v>
      </c>
      <c r="K12" s="102">
        <v>4800</v>
      </c>
      <c r="L12" s="108">
        <v>0</v>
      </c>
      <c r="M12" s="91">
        <f t="shared" si="4"/>
        <v>4800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81</v>
      </c>
      <c r="D13" s="136"/>
      <c r="E13" s="98">
        <f t="shared" si="0"/>
        <v>470200</v>
      </c>
      <c r="F13" s="99">
        <f t="shared" si="0"/>
        <v>319280</v>
      </c>
      <c r="G13" s="135">
        <f t="shared" si="2"/>
        <v>150920</v>
      </c>
      <c r="H13" s="100">
        <f t="shared" si="1"/>
        <v>448200</v>
      </c>
      <c r="I13" s="101">
        <f t="shared" si="1"/>
        <v>319280</v>
      </c>
      <c r="J13" s="88">
        <f t="shared" si="3"/>
        <v>128920</v>
      </c>
      <c r="K13" s="102">
        <v>448200</v>
      </c>
      <c r="L13" s="103">
        <v>319280</v>
      </c>
      <c r="M13" s="91">
        <f t="shared" si="4"/>
        <v>128920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22000</v>
      </c>
      <c r="AG13" s="103">
        <v>0</v>
      </c>
      <c r="AH13" s="91">
        <f t="shared" si="11"/>
        <v>22000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26</v>
      </c>
      <c r="D14" s="136"/>
      <c r="E14" s="98">
        <f t="shared" si="0"/>
        <v>126891</v>
      </c>
      <c r="F14" s="99">
        <f t="shared" si="0"/>
        <v>49978.7</v>
      </c>
      <c r="G14" s="135">
        <f t="shared" si="2"/>
        <v>76912.3</v>
      </c>
      <c r="H14" s="100">
        <f t="shared" si="1"/>
        <v>126891</v>
      </c>
      <c r="I14" s="101">
        <f t="shared" si="1"/>
        <v>49978.7</v>
      </c>
      <c r="J14" s="88">
        <f t="shared" si="3"/>
        <v>76912.3</v>
      </c>
      <c r="K14" s="102">
        <f>(113700+33252)-20061</f>
        <v>126891</v>
      </c>
      <c r="L14" s="103">
        <v>49978.7</v>
      </c>
      <c r="M14" s="91">
        <f t="shared" si="4"/>
        <v>76912.3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82</v>
      </c>
      <c r="D15" s="136"/>
      <c r="E15" s="98">
        <f t="shared" si="0"/>
        <v>17100</v>
      </c>
      <c r="F15" s="99">
        <f t="shared" si="0"/>
        <v>14119.43</v>
      </c>
      <c r="G15" s="135">
        <f t="shared" si="2"/>
        <v>2980.5699999999997</v>
      </c>
      <c r="H15" s="100">
        <f t="shared" si="1"/>
        <v>17100</v>
      </c>
      <c r="I15" s="101">
        <f t="shared" si="1"/>
        <v>14119.43</v>
      </c>
      <c r="J15" s="88">
        <f t="shared" si="3"/>
        <v>2980.5699999999997</v>
      </c>
      <c r="K15" s="102">
        <f>9100+8000</f>
        <v>17100</v>
      </c>
      <c r="L15" s="103">
        <v>14119.43</v>
      </c>
      <c r="M15" s="91">
        <f t="shared" si="4"/>
        <v>2980.5699999999997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83</v>
      </c>
      <c r="D16" s="136"/>
      <c r="E16" s="98">
        <f t="shared" si="0"/>
        <v>2089300</v>
      </c>
      <c r="F16" s="99">
        <f t="shared" si="0"/>
        <v>885389.04</v>
      </c>
      <c r="G16" s="135">
        <f t="shared" si="2"/>
        <v>1203910.96</v>
      </c>
      <c r="H16" s="100">
        <f t="shared" si="1"/>
        <v>2089300</v>
      </c>
      <c r="I16" s="101">
        <f t="shared" si="1"/>
        <v>885389.04</v>
      </c>
      <c r="J16" s="88">
        <f t="shared" si="3"/>
        <v>1203910.96</v>
      </c>
      <c r="K16" s="102">
        <v>2089300</v>
      </c>
      <c r="L16" s="103">
        <v>885389.04</v>
      </c>
      <c r="M16" s="91">
        <f t="shared" si="4"/>
        <v>1203910.96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84</v>
      </c>
      <c r="D17" s="136"/>
      <c r="E17" s="98">
        <f t="shared" si="0"/>
        <v>39000</v>
      </c>
      <c r="F17" s="99">
        <f t="shared" si="0"/>
        <v>17799.410000000003</v>
      </c>
      <c r="G17" s="135">
        <f t="shared" si="2"/>
        <v>21200.589999999997</v>
      </c>
      <c r="H17" s="100">
        <f t="shared" si="1"/>
        <v>39000</v>
      </c>
      <c r="I17" s="101">
        <f t="shared" si="1"/>
        <v>17799.410000000003</v>
      </c>
      <c r="J17" s="88">
        <f t="shared" si="3"/>
        <v>21200.589999999997</v>
      </c>
      <c r="K17" s="102">
        <v>39000</v>
      </c>
      <c r="L17" s="103">
        <v>17799.410000000003</v>
      </c>
      <c r="M17" s="91">
        <f t="shared" si="4"/>
        <v>21200.589999999997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85</v>
      </c>
      <c r="D18" s="136"/>
      <c r="E18" s="98">
        <f t="shared" si="0"/>
        <v>87326</v>
      </c>
      <c r="F18" s="99">
        <f t="shared" si="0"/>
        <v>73031.909999999989</v>
      </c>
      <c r="G18" s="135">
        <f t="shared" si="2"/>
        <v>14294.090000000011</v>
      </c>
      <c r="H18" s="100">
        <f t="shared" si="1"/>
        <v>87326</v>
      </c>
      <c r="I18" s="101">
        <f t="shared" si="1"/>
        <v>73031.909999999989</v>
      </c>
      <c r="J18" s="88">
        <f t="shared" si="3"/>
        <v>14294.090000000011</v>
      </c>
      <c r="K18" s="102">
        <f>98770-11444</f>
        <v>87326</v>
      </c>
      <c r="L18" s="103">
        <v>73031.909999999989</v>
      </c>
      <c r="M18" s="91">
        <f t="shared" si="4"/>
        <v>14294.090000000011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86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87</v>
      </c>
      <c r="D20" s="136"/>
      <c r="E20" s="98">
        <f t="shared" si="0"/>
        <v>8370</v>
      </c>
      <c r="F20" s="99">
        <f t="shared" si="0"/>
        <v>4183.2</v>
      </c>
      <c r="G20" s="135">
        <f t="shared" si="2"/>
        <v>4186.8</v>
      </c>
      <c r="H20" s="100">
        <f t="shared" si="1"/>
        <v>8370</v>
      </c>
      <c r="I20" s="101">
        <f t="shared" si="1"/>
        <v>4183.2</v>
      </c>
      <c r="J20" s="88">
        <f t="shared" si="3"/>
        <v>4186.8</v>
      </c>
      <c r="K20" s="102">
        <v>8370</v>
      </c>
      <c r="L20" s="103">
        <v>4183.2</v>
      </c>
      <c r="M20" s="91">
        <f t="shared" si="4"/>
        <v>4186.8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88</v>
      </c>
      <c r="D21" s="136"/>
      <c r="E21" s="98">
        <f t="shared" si="0"/>
        <v>11241.15</v>
      </c>
      <c r="F21" s="99">
        <f t="shared" si="0"/>
        <v>5801.15</v>
      </c>
      <c r="G21" s="135">
        <f t="shared" si="2"/>
        <v>5440</v>
      </c>
      <c r="H21" s="100">
        <f t="shared" si="1"/>
        <v>6460</v>
      </c>
      <c r="I21" s="101">
        <f t="shared" si="1"/>
        <v>1020</v>
      </c>
      <c r="J21" s="88">
        <f t="shared" si="3"/>
        <v>5440</v>
      </c>
      <c r="K21" s="102">
        <v>6460</v>
      </c>
      <c r="L21" s="103">
        <v>1020</v>
      </c>
      <c r="M21" s="91">
        <f t="shared" si="4"/>
        <v>5440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4781.1499999999996</v>
      </c>
      <c r="AJ21" s="103">
        <v>4781.1499999999996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89</v>
      </c>
      <c r="D22" s="136"/>
      <c r="E22" s="98">
        <f t="shared" si="0"/>
        <v>21600</v>
      </c>
      <c r="F22" s="99">
        <f t="shared" si="0"/>
        <v>21600</v>
      </c>
      <c r="G22" s="135">
        <f t="shared" si="2"/>
        <v>0</v>
      </c>
      <c r="H22" s="100">
        <f t="shared" si="1"/>
        <v>21600</v>
      </c>
      <c r="I22" s="101">
        <f t="shared" si="1"/>
        <v>21600</v>
      </c>
      <c r="J22" s="88">
        <f t="shared" si="3"/>
        <v>0</v>
      </c>
      <c r="K22" s="102">
        <f>14600+7000</f>
        <v>21600</v>
      </c>
      <c r="L22" s="103">
        <v>21600</v>
      </c>
      <c r="M22" s="91">
        <f t="shared" si="4"/>
        <v>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90</v>
      </c>
      <c r="D23" s="136"/>
      <c r="E23" s="98">
        <f t="shared" si="0"/>
        <v>900</v>
      </c>
      <c r="F23" s="99">
        <f t="shared" si="0"/>
        <v>0</v>
      </c>
      <c r="G23" s="135">
        <f t="shared" si="2"/>
        <v>900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900</v>
      </c>
      <c r="AG23" s="103">
        <v>0</v>
      </c>
      <c r="AH23" s="91">
        <f t="shared" si="11"/>
        <v>900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91</v>
      </c>
      <c r="D24" s="136"/>
      <c r="E24" s="98">
        <f t="shared" si="0"/>
        <v>161661.88</v>
      </c>
      <c r="F24" s="99">
        <f t="shared" si="0"/>
        <v>132661.88</v>
      </c>
      <c r="G24" s="135">
        <f t="shared" si="2"/>
        <v>29000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132661.88</v>
      </c>
      <c r="AJ24" s="103">
        <v>132661.88</v>
      </c>
      <c r="AK24" s="91">
        <f t="shared" si="12"/>
        <v>0</v>
      </c>
      <c r="AL24" s="102">
        <v>29000</v>
      </c>
      <c r="AM24" s="103">
        <v>0</v>
      </c>
      <c r="AN24" s="91">
        <f t="shared" si="13"/>
        <v>29000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92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93</v>
      </c>
      <c r="D26" s="137"/>
      <c r="E26" s="113">
        <f t="shared" si="0"/>
        <v>5120756.57</v>
      </c>
      <c r="F26" s="114">
        <f t="shared" si="0"/>
        <v>4790677.8900000006</v>
      </c>
      <c r="G26" s="135">
        <f t="shared" si="2"/>
        <v>330078.6799999997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909200</v>
      </c>
      <c r="BB26" s="118">
        <v>579121.31999999995</v>
      </c>
      <c r="BC26" s="91">
        <f t="shared" si="18"/>
        <v>330078.68000000005</v>
      </c>
      <c r="BD26" s="117">
        <v>4211556.57</v>
      </c>
      <c r="BE26" s="118">
        <v>4211556.57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94</v>
      </c>
      <c r="B27" s="122"/>
      <c r="C27" s="122"/>
      <c r="D27" s="138"/>
      <c r="E27" s="123">
        <f t="shared" ref="E27:BB27" si="20">SUM(E9:E26)</f>
        <v>21089315.600000001</v>
      </c>
      <c r="F27" s="124">
        <f t="shared" si="20"/>
        <v>13783609.350000001</v>
      </c>
      <c r="G27" s="125">
        <f t="shared" si="20"/>
        <v>7305706.2499999991</v>
      </c>
      <c r="H27" s="126">
        <f t="shared" si="20"/>
        <v>15685797</v>
      </c>
      <c r="I27" s="127">
        <f t="shared" si="20"/>
        <v>8762069.4299999997</v>
      </c>
      <c r="J27" s="128">
        <f t="shared" si="20"/>
        <v>6923727.5699999994</v>
      </c>
      <c r="K27" s="126">
        <f t="shared" si="20"/>
        <v>5794667</v>
      </c>
      <c r="L27" s="130">
        <f t="shared" si="20"/>
        <v>2994991.3000000007</v>
      </c>
      <c r="M27" s="131">
        <f t="shared" si="20"/>
        <v>2799675.6999999993</v>
      </c>
      <c r="N27" s="126">
        <f t="shared" si="20"/>
        <v>9891130</v>
      </c>
      <c r="O27" s="130">
        <f t="shared" si="20"/>
        <v>5767078.1300000008</v>
      </c>
      <c r="P27" s="131">
        <f t="shared" si="20"/>
        <v>4124051.8699999996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Y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>SUM(Z9:Z26)</f>
        <v>0</v>
      </c>
      <c r="AA27" s="130">
        <f>SUM(AA9:AA26)</f>
        <v>0</v>
      </c>
      <c r="AB27" s="131">
        <f>SUM(AB9:AB26)</f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22960</v>
      </c>
      <c r="AG27" s="130">
        <f t="shared" si="20"/>
        <v>60</v>
      </c>
      <c r="AH27" s="131">
        <f t="shared" si="20"/>
        <v>22900</v>
      </c>
      <c r="AI27" s="129">
        <f t="shared" si="20"/>
        <v>230802.03</v>
      </c>
      <c r="AJ27" s="130">
        <f t="shared" si="20"/>
        <v>230802.03</v>
      </c>
      <c r="AK27" s="131">
        <f t="shared" si="20"/>
        <v>0</v>
      </c>
      <c r="AL27" s="126">
        <f t="shared" si="20"/>
        <v>29000</v>
      </c>
      <c r="AM27" s="130">
        <f t="shared" si="20"/>
        <v>0</v>
      </c>
      <c r="AN27" s="131">
        <f t="shared" si="20"/>
        <v>29000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909200</v>
      </c>
      <c r="BB27" s="130">
        <f t="shared" si="20"/>
        <v>579121.31999999995</v>
      </c>
      <c r="BC27" s="131">
        <f>SUM(BC9:BC25)</f>
        <v>0</v>
      </c>
      <c r="BD27" s="126">
        <f>SUM(BD9:BD26)</f>
        <v>4211556.57</v>
      </c>
      <c r="BE27" s="130">
        <f>SUM(BE9:BE26)</f>
        <v>4211556.57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3DAC-B672-4D01-B7A3-FAEEC301D747}">
  <sheetPr codeName="Лист11">
    <pageSetUpPr fitToPage="1"/>
  </sheetPr>
  <dimension ref="A1:O126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Ліцей8!B4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32495.590000000004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Ліцей8!I11</f>
        <v>32495.59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8243.19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8243.19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7395+265.2</f>
        <v>7660.2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7">
        <v>102.99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1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8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10</v>
      </c>
      <c r="C21" s="12"/>
      <c r="D21" s="13">
        <v>17572.04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17572.04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f>256+466+722.64+555</f>
        <v>1999.6399999999999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503</v>
      </c>
      <c r="B24" s="20" t="s">
        <v>12</v>
      </c>
      <c r="C24" s="17">
        <f>336+1282.2+1465</f>
        <v>3083.2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f>1328+208.2</f>
        <v>1536.2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502</v>
      </c>
      <c r="B26" s="20" t="s">
        <v>14</v>
      </c>
      <c r="C26" s="17">
        <f>5929+4214</f>
        <v>10143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505</v>
      </c>
      <c r="B27" s="20" t="s">
        <v>15</v>
      </c>
      <c r="C27" s="17">
        <v>810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16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17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18</v>
      </c>
      <c r="C40" s="23"/>
      <c r="D40" s="13">
        <v>4482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4482</v>
      </c>
      <c r="D41" s="24"/>
      <c r="E41" s="18">
        <f>D40-C41</f>
        <v>0</v>
      </c>
    </row>
    <row r="42" spans="1:15" collapsed="1" x14ac:dyDescent="0.3">
      <c r="A42" s="11">
        <v>802</v>
      </c>
      <c r="B42" s="20" t="s">
        <v>19</v>
      </c>
      <c r="C42" s="17">
        <v>324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0" t="s">
        <v>20</v>
      </c>
      <c r="C43" s="17">
        <f>3248+910</f>
        <v>4158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21</v>
      </c>
      <c r="C46" s="12"/>
      <c r="D46" s="13">
        <v>915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915</v>
      </c>
      <c r="D47" s="17"/>
      <c r="E47" s="18">
        <f>D46-C47</f>
        <v>0</v>
      </c>
    </row>
    <row r="48" spans="1:15" collapsed="1" x14ac:dyDescent="0.3">
      <c r="A48" s="11"/>
      <c r="B48" s="20" t="s">
        <v>22</v>
      </c>
      <c r="C48" s="17">
        <v>915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23</v>
      </c>
      <c r="C52" s="12"/>
      <c r="D52" s="13">
        <v>1000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1000</v>
      </c>
      <c r="D53" s="17"/>
      <c r="E53" s="18">
        <f>D52-C53</f>
        <v>0</v>
      </c>
    </row>
    <row r="54" spans="1:15" collapsed="1" x14ac:dyDescent="0.3">
      <c r="A54" s="11">
        <v>913</v>
      </c>
      <c r="B54" s="20" t="s">
        <v>24</v>
      </c>
      <c r="C54" s="17">
        <v>1000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25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25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25</v>
      </c>
    </row>
    <row r="70" spans="1:15" ht="39.75" customHeight="1" x14ac:dyDescent="0.3">
      <c r="A70" s="4">
        <v>2240</v>
      </c>
      <c r="B70" s="5" t="s">
        <v>26</v>
      </c>
      <c r="C70" s="5"/>
      <c r="D70" s="6">
        <f>SUM(D72:D111)</f>
        <v>49978.69999999999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Ліцей8!I14</f>
        <v>49978.7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27</v>
      </c>
      <c r="C72" s="12"/>
      <c r="D72" s="13">
        <v>33252</v>
      </c>
    </row>
    <row r="73" spans="1:15" hidden="1" x14ac:dyDescent="0.3">
      <c r="A73" s="14">
        <v>2240.1999999999998</v>
      </c>
      <c r="B73" s="22" t="s">
        <v>28</v>
      </c>
      <c r="C73" s="23"/>
      <c r="D73" s="13"/>
    </row>
    <row r="74" spans="1:15" x14ac:dyDescent="0.3">
      <c r="A74" s="14">
        <v>2240.3000000000002</v>
      </c>
      <c r="B74" s="22" t="s">
        <v>29</v>
      </c>
      <c r="C74" s="23"/>
      <c r="D74" s="13">
        <v>1104.8399999999999</v>
      </c>
    </row>
    <row r="75" spans="1:15" hidden="1" outlineLevel="1" x14ac:dyDescent="0.3">
      <c r="A75" s="14"/>
      <c r="B75" s="15"/>
      <c r="C75" s="16">
        <f>SUM(C76:C82)</f>
        <v>1104.8399999999999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30</v>
      </c>
      <c r="C76" s="17">
        <v>1104.8399999999999</v>
      </c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31</v>
      </c>
      <c r="C83" s="23"/>
      <c r="D83" s="13"/>
    </row>
    <row r="84" spans="1:5" x14ac:dyDescent="0.3">
      <c r="A84" s="14">
        <v>2240.5</v>
      </c>
      <c r="B84" s="22" t="s">
        <v>32</v>
      </c>
      <c r="C84" s="23"/>
      <c r="D84" s="13">
        <v>1578</v>
      </c>
    </row>
    <row r="85" spans="1:5" hidden="1" outlineLevel="1" x14ac:dyDescent="0.3">
      <c r="A85" s="14"/>
      <c r="B85" s="15"/>
      <c r="C85" s="16">
        <f>SUM(C86:C94)</f>
        <v>1578</v>
      </c>
      <c r="D85" s="17"/>
      <c r="E85" s="18">
        <f>D84-C85</f>
        <v>0</v>
      </c>
    </row>
    <row r="86" spans="1:5" ht="17.25" customHeight="1" collapsed="1" x14ac:dyDescent="0.3">
      <c r="A86" s="14">
        <v>501</v>
      </c>
      <c r="B86" s="25" t="s">
        <v>33</v>
      </c>
      <c r="C86" s="17">
        <v>1578</v>
      </c>
      <c r="D86" s="17"/>
    </row>
    <row r="87" spans="1:5" ht="17.25" hidden="1" customHeight="1" x14ac:dyDescent="0.3">
      <c r="A87" s="14"/>
      <c r="B87" s="25"/>
      <c r="C87" s="17"/>
      <c r="D87" s="17"/>
    </row>
    <row r="88" spans="1:5" ht="17.25" hidden="1" customHeight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34</v>
      </c>
      <c r="C95" s="23"/>
      <c r="D95" s="13"/>
    </row>
    <row r="96" spans="1:5" hidden="1" x14ac:dyDescent="0.3">
      <c r="A96" s="14">
        <v>2240.6999999999998</v>
      </c>
      <c r="B96" s="22" t="s">
        <v>35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36</v>
      </c>
      <c r="C102" s="23"/>
      <c r="D102" s="13"/>
    </row>
    <row r="103" spans="1:15" hidden="1" x14ac:dyDescent="0.3">
      <c r="A103" s="14">
        <v>2240.9</v>
      </c>
      <c r="B103" s="22" t="s">
        <v>37</v>
      </c>
      <c r="C103" s="23"/>
      <c r="D103" s="13"/>
    </row>
    <row r="104" spans="1:15" hidden="1" x14ac:dyDescent="0.3">
      <c r="A104" s="14">
        <v>2241.1</v>
      </c>
      <c r="B104" s="22" t="s">
        <v>38</v>
      </c>
      <c r="C104" s="23"/>
      <c r="D104" s="13"/>
    </row>
    <row r="105" spans="1:15" hidden="1" x14ac:dyDescent="0.3">
      <c r="A105" s="14">
        <v>2241.1999999999998</v>
      </c>
      <c r="B105" s="22" t="s">
        <v>39</v>
      </c>
      <c r="C105" s="23"/>
      <c r="D105" s="13"/>
    </row>
    <row r="106" spans="1:15" x14ac:dyDescent="0.3">
      <c r="A106" s="14">
        <v>2241.3000000000002</v>
      </c>
      <c r="B106" s="22" t="s">
        <v>40</v>
      </c>
      <c r="C106" s="23"/>
      <c r="D106" s="13">
        <v>2190.6</v>
      </c>
    </row>
    <row r="107" spans="1:15" x14ac:dyDescent="0.3">
      <c r="A107" s="14">
        <v>2241.4</v>
      </c>
      <c r="B107" s="22" t="s">
        <v>41</v>
      </c>
      <c r="C107" s="23"/>
      <c r="D107" s="13">
        <v>1522.2</v>
      </c>
    </row>
    <row r="108" spans="1:15" hidden="1" x14ac:dyDescent="0.3">
      <c r="A108" s="14">
        <v>2241.5</v>
      </c>
      <c r="B108" s="22" t="s">
        <v>42</v>
      </c>
      <c r="C108" s="23"/>
      <c r="D108" s="13"/>
    </row>
    <row r="109" spans="1:15" ht="38.25" hidden="1" customHeight="1" x14ac:dyDescent="0.3">
      <c r="A109" s="14">
        <v>2241.6</v>
      </c>
      <c r="B109" s="30" t="s">
        <v>43</v>
      </c>
      <c r="C109" s="23"/>
      <c r="D109" s="13"/>
    </row>
    <row r="110" spans="1:15" x14ac:dyDescent="0.3">
      <c r="A110" s="14">
        <v>2241.6999999999998</v>
      </c>
      <c r="B110" s="22" t="s">
        <v>44</v>
      </c>
      <c r="C110" s="23"/>
      <c r="D110" s="13">
        <v>1437.96</v>
      </c>
    </row>
    <row r="111" spans="1:15" x14ac:dyDescent="0.3">
      <c r="A111" s="14">
        <v>2241.9</v>
      </c>
      <c r="B111" s="22" t="s">
        <v>45</v>
      </c>
      <c r="C111" s="23"/>
      <c r="D111" s="13">
        <v>8893.1</v>
      </c>
    </row>
    <row r="112" spans="1:15" hidden="1" outlineLevel="1" x14ac:dyDescent="0.3">
      <c r="A112" s="14"/>
      <c r="B112" s="15"/>
      <c r="C112" s="16">
        <f>SUM(C113:C124)</f>
        <v>8893.1</v>
      </c>
      <c r="D112" s="31"/>
      <c r="E112" s="18">
        <f>D111-C112</f>
        <v>0</v>
      </c>
    </row>
    <row r="113" spans="1:4" ht="37.5" collapsed="1" x14ac:dyDescent="0.3">
      <c r="A113" s="14">
        <v>903</v>
      </c>
      <c r="B113" s="32" t="s">
        <v>46</v>
      </c>
      <c r="C113" s="17">
        <v>2600</v>
      </c>
      <c r="D113" s="17"/>
    </row>
    <row r="114" spans="1:4" x14ac:dyDescent="0.3">
      <c r="A114" s="14">
        <v>902</v>
      </c>
      <c r="B114" s="32" t="s">
        <v>47</v>
      </c>
      <c r="C114" s="17">
        <f>200+100+100+100+100</f>
        <v>600</v>
      </c>
      <c r="D114" s="17"/>
    </row>
    <row r="115" spans="1:4" x14ac:dyDescent="0.3">
      <c r="A115" s="14">
        <v>907</v>
      </c>
      <c r="B115" s="32" t="s">
        <v>48</v>
      </c>
      <c r="C115" s="17">
        <f>1006.33+544.06</f>
        <v>1550.3899999999999</v>
      </c>
      <c r="D115" s="17"/>
    </row>
    <row r="116" spans="1:4" x14ac:dyDescent="0.3">
      <c r="A116" s="14">
        <v>908</v>
      </c>
      <c r="B116" s="32" t="s">
        <v>49</v>
      </c>
      <c r="C116" s="17">
        <f>361.1+381.75+381.75+381.75</f>
        <v>1506.35</v>
      </c>
      <c r="D116" s="17"/>
    </row>
    <row r="117" spans="1:4" x14ac:dyDescent="0.3">
      <c r="A117" s="14">
        <v>919</v>
      </c>
      <c r="B117" s="32" t="s">
        <v>50</v>
      </c>
      <c r="C117" s="17">
        <v>2636.36</v>
      </c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outlineLevel="1" x14ac:dyDescent="0.3">
      <c r="B125" s="33"/>
      <c r="D125" s="3" t="b">
        <f>D70=D71</f>
        <v>1</v>
      </c>
    </row>
    <row r="126" spans="1:4" hidden="1" collapsed="1" x14ac:dyDescent="0.3">
      <c r="B126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Ліцей8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2023-07-20T08:28:00Z</dcterms:created>
  <dcterms:modified xsi:type="dcterms:W3CDTF">2023-07-20T08:28:02Z</dcterms:modified>
</cp:coreProperties>
</file>