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2224BB61-ACB2-4E60-8073-9C7AB7E40354}" xr6:coauthVersionLast="36" xr6:coauthVersionMax="36" xr10:uidLastSave="{00000000-0000-0000-0000-000000000000}"/>
  <bookViews>
    <workbookView xWindow="0" yWindow="0" windowWidth="28800" windowHeight="11325" xr2:uid="{86D42EB0-190F-4F99-BA0D-1210EDD73DC1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K22" i="3"/>
  <c r="H22" i="3" s="1"/>
  <c r="J22" i="3" s="1"/>
  <c r="I22" i="3"/>
  <c r="F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E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H17" i="3" s="1"/>
  <c r="E17" i="3" s="1"/>
  <c r="G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E13" i="3" s="1"/>
  <c r="I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C117" i="2"/>
  <c r="C116" i="2"/>
  <c r="C115" i="2"/>
  <c r="C112" i="2" s="1"/>
  <c r="E112" i="2" s="1"/>
  <c r="C113" i="2"/>
  <c r="D109" i="2"/>
  <c r="D106" i="2"/>
  <c r="C97" i="2"/>
  <c r="E97" i="2" s="1"/>
  <c r="C85" i="2"/>
  <c r="E85" i="2" s="1"/>
  <c r="C75" i="2"/>
  <c r="E75" i="2" s="1"/>
  <c r="D72" i="2"/>
  <c r="D70" i="2" s="1"/>
  <c r="D125" i="2" s="1"/>
  <c r="C53" i="2"/>
  <c r="E53" i="2" s="1"/>
  <c r="C49" i="2"/>
  <c r="C47" i="2" s="1"/>
  <c r="E47" i="2" s="1"/>
  <c r="C41" i="2"/>
  <c r="E41" i="2" s="1"/>
  <c r="C35" i="2"/>
  <c r="E35" i="2" s="1"/>
  <c r="C29" i="2"/>
  <c r="C28" i="2"/>
  <c r="C27" i="2"/>
  <c r="C26" i="2"/>
  <c r="C25" i="2"/>
  <c r="C22" i="2"/>
  <c r="E22" i="2" s="1"/>
  <c r="C10" i="2"/>
  <c r="C9" i="2"/>
  <c r="C8" i="2"/>
  <c r="E8" i="2" s="1"/>
  <c r="D4" i="2"/>
  <c r="D66" i="2" s="1"/>
  <c r="E5" i="2" l="1"/>
  <c r="J23" i="3"/>
  <c r="G12" i="3"/>
  <c r="G15" i="3"/>
  <c r="J9" i="3"/>
  <c r="S27" i="3"/>
  <c r="AE27" i="3"/>
  <c r="AQ27" i="3"/>
  <c r="BC27" i="3"/>
  <c r="J12" i="3"/>
  <c r="M11" i="3"/>
  <c r="AT27" i="3"/>
  <c r="E21" i="3"/>
  <c r="G21" i="3" s="1"/>
  <c r="E14" i="3"/>
  <c r="G14" i="3" s="1"/>
  <c r="E16" i="3"/>
  <c r="G16" i="3" s="1"/>
  <c r="M17" i="3"/>
  <c r="M18" i="3"/>
  <c r="E19" i="3"/>
  <c r="G19" i="3" s="1"/>
  <c r="E25" i="3"/>
  <c r="H11" i="3"/>
  <c r="E11" i="3" s="1"/>
  <c r="M13" i="3"/>
  <c r="E9" i="3"/>
  <c r="J10" i="3"/>
  <c r="G20" i="3"/>
  <c r="E22" i="3"/>
  <c r="G22" i="3" s="1"/>
  <c r="M22" i="3"/>
  <c r="E23" i="3"/>
  <c r="F11" i="3"/>
  <c r="G11" i="3" s="1"/>
  <c r="I27" i="3"/>
  <c r="F9" i="3"/>
  <c r="V27" i="3"/>
  <c r="AH27" i="3"/>
  <c r="BF27" i="3"/>
  <c r="F13" i="3"/>
  <c r="G13" i="3" s="1"/>
  <c r="J13" i="3"/>
  <c r="J24" i="3"/>
  <c r="E24" i="3"/>
  <c r="G24" i="3" s="1"/>
  <c r="Y27" i="3"/>
  <c r="AK27" i="3"/>
  <c r="AW27" i="3"/>
  <c r="E10" i="3"/>
  <c r="G10" i="3" s="1"/>
  <c r="J15" i="3"/>
  <c r="G18" i="3"/>
  <c r="J18" i="3"/>
  <c r="G25" i="3"/>
  <c r="P27" i="3"/>
  <c r="AB27" i="3"/>
  <c r="AN27" i="3"/>
  <c r="AZ27" i="3"/>
  <c r="J17" i="3"/>
  <c r="J20" i="3"/>
  <c r="G23" i="3"/>
  <c r="J26" i="3"/>
  <c r="E26" i="3"/>
  <c r="G26" i="3" s="1"/>
  <c r="E71" i="2"/>
  <c r="E4" i="2"/>
  <c r="M27" i="3" l="1"/>
  <c r="J11" i="3"/>
  <c r="J27" i="3" s="1"/>
  <c r="H27" i="3"/>
  <c r="E27" i="3"/>
  <c r="F27" i="3"/>
  <c r="G9" i="3"/>
  <c r="G27" i="3" s="1"/>
</calcChain>
</file>

<file path=xl/sharedStrings.xml><?xml version="1.0" encoding="utf-8"?>
<sst xmlns="http://schemas.openxmlformats.org/spreadsheetml/2006/main" count="162" uniqueCount="107">
  <si>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</si>
  <si>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</si>
  <si>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</si>
  <si>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</si>
  <si>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</si>
  <si>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</si>
  <si>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</si>
  <si>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</si>
  <si>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</si>
  <si>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</si>
  <si>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</si>
  <si>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фарби лаки / 03.2024</t>
  </si>
  <si>
    <t>буд.мат / 03.2024</t>
  </si>
  <si>
    <t>сантехніка / 03.2024</t>
  </si>
  <si>
    <t>госп.тов. / 03,05.2024</t>
  </si>
  <si>
    <t>шпалери / 05.2024</t>
  </si>
  <si>
    <t>вікна ПВХ 8 шт / 05.2024</t>
  </si>
  <si>
    <t>двері металопласт 1 шт / 05.2024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</si>
  <si>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</si>
  <si>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</si>
  <si>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</si>
  <si>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</si>
  <si>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</si>
  <si>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</si>
  <si>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</si>
  <si>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Запчастини</t>
  </si>
  <si>
    <t>комплектуючі до компютера SSD / 03.2024</t>
  </si>
  <si>
    <t>до бензокоси / 05.2024</t>
  </si>
  <si>
    <t>Ін.матеріали</t>
  </si>
  <si>
    <t>жалюзі / 03.2024</t>
  </si>
  <si>
    <t>бензокоса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</si>
  <si>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</si>
  <si>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</si>
  <si>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</si>
  <si>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</si>
  <si>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</si>
  <si>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</si>
  <si>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</si>
  <si>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</si>
  <si>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</si>
  <si>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</si>
  <si>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поточ.рем. Тепло-лічильника / 01.2024</t>
  </si>
  <si>
    <t>Поточний ремонт оргтехніки (перфоратора та бензопили) / 03.2024</t>
  </si>
  <si>
    <t>водопров.мережі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</si>
  <si>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</si>
  <si>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</si>
  <si>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</si>
  <si>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</si>
  <si>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</si>
  <si>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</si>
  <si>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</si>
  <si>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листя ВУКГ 01.2023</t>
  </si>
  <si>
    <t xml:space="preserve">Санстанція </t>
  </si>
  <si>
    <t>Внутрішньо-будинкове обслуговування
КП Нововолинськтеплокомуненерго 05.2024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</si>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</sst>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FFFFD20B-8A80-4CE5-B95A-6A12001CD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4D1D-6E16-44D0-A2B1-A842C166F282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hidden="1" customWidth="1"/>
    <col min="33" max="34" width="17.85546875" style="141" hidden="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62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63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64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65</v>
      </c>
      <c r="B6" s="46" t="s">
        <v>66</v>
      </c>
      <c r="C6" s="47" t="s">
        <v>67</v>
      </c>
      <c r="D6" s="48"/>
      <c r="E6" s="49" t="s">
        <v>68</v>
      </c>
      <c r="F6" s="50"/>
      <c r="G6" s="51"/>
      <c r="H6" s="49" t="s">
        <v>69</v>
      </c>
      <c r="I6" s="50"/>
      <c r="J6" s="51"/>
      <c r="K6" s="52" t="s">
        <v>70</v>
      </c>
      <c r="L6" s="53"/>
      <c r="M6" s="54"/>
      <c r="N6" s="52" t="s">
        <v>71</v>
      </c>
      <c r="O6" s="53"/>
      <c r="P6" s="54"/>
      <c r="Q6" s="52" t="s">
        <v>72</v>
      </c>
      <c r="R6" s="53"/>
      <c r="S6" s="54"/>
      <c r="T6" s="52" t="s">
        <v>73</v>
      </c>
      <c r="U6" s="53"/>
      <c r="V6" s="54"/>
      <c r="W6" s="52" t="s">
        <v>74</v>
      </c>
      <c r="X6" s="53"/>
      <c r="Y6" s="54"/>
      <c r="Z6" s="52" t="s">
        <v>75</v>
      </c>
      <c r="AA6" s="53"/>
      <c r="AB6" s="54"/>
      <c r="AC6" s="52" t="s">
        <v>76</v>
      </c>
      <c r="AD6" s="53"/>
      <c r="AE6" s="54"/>
      <c r="AF6" s="52" t="s">
        <v>77</v>
      </c>
      <c r="AG6" s="53"/>
      <c r="AH6" s="54"/>
      <c r="AI6" s="53" t="s">
        <v>78</v>
      </c>
      <c r="AJ6" s="53"/>
      <c r="AK6" s="54"/>
      <c r="AL6" s="52" t="s">
        <v>79</v>
      </c>
      <c r="AM6" s="53"/>
      <c r="AN6" s="54"/>
      <c r="AO6" s="52" t="s">
        <v>80</v>
      </c>
      <c r="AP6" s="53"/>
      <c r="AQ6" s="54"/>
      <c r="AR6" s="52" t="s">
        <v>81</v>
      </c>
      <c r="AS6" s="53"/>
      <c r="AT6" s="54"/>
      <c r="AU6" s="52" t="s">
        <v>82</v>
      </c>
      <c r="AV6" s="53"/>
      <c r="AW6" s="54"/>
      <c r="AX6" s="52" t="s">
        <v>83</v>
      </c>
      <c r="AY6" s="53"/>
      <c r="AZ6" s="54"/>
      <c r="BA6" s="55" t="s">
        <v>84</v>
      </c>
      <c r="BB6" s="56"/>
      <c r="BC6" s="57"/>
      <c r="BD6" s="55" t="s">
        <v>85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86</v>
      </c>
      <c r="F7" s="63" t="s">
        <v>87</v>
      </c>
      <c r="G7" s="64" t="s">
        <v>88</v>
      </c>
      <c r="H7" s="62" t="s">
        <v>86</v>
      </c>
      <c r="I7" s="63" t="s">
        <v>87</v>
      </c>
      <c r="J7" s="64" t="s">
        <v>88</v>
      </c>
      <c r="K7" s="65" t="s">
        <v>86</v>
      </c>
      <c r="L7" s="66" t="s">
        <v>87</v>
      </c>
      <c r="M7" s="67" t="s">
        <v>88</v>
      </c>
      <c r="N7" s="65" t="s">
        <v>86</v>
      </c>
      <c r="O7" s="66" t="s">
        <v>87</v>
      </c>
      <c r="P7" s="67" t="s">
        <v>88</v>
      </c>
      <c r="Q7" s="65" t="s">
        <v>86</v>
      </c>
      <c r="R7" s="66" t="s">
        <v>87</v>
      </c>
      <c r="S7" s="67" t="s">
        <v>88</v>
      </c>
      <c r="T7" s="65" t="s">
        <v>86</v>
      </c>
      <c r="U7" s="66" t="s">
        <v>87</v>
      </c>
      <c r="V7" s="67" t="s">
        <v>88</v>
      </c>
      <c r="W7" s="65" t="s">
        <v>86</v>
      </c>
      <c r="X7" s="66" t="s">
        <v>87</v>
      </c>
      <c r="Y7" s="67" t="s">
        <v>88</v>
      </c>
      <c r="Z7" s="65" t="s">
        <v>86</v>
      </c>
      <c r="AA7" s="66" t="s">
        <v>87</v>
      </c>
      <c r="AB7" s="67" t="s">
        <v>88</v>
      </c>
      <c r="AC7" s="65" t="s">
        <v>86</v>
      </c>
      <c r="AD7" s="66" t="s">
        <v>87</v>
      </c>
      <c r="AE7" s="67" t="s">
        <v>88</v>
      </c>
      <c r="AF7" s="65" t="s">
        <v>86</v>
      </c>
      <c r="AG7" s="66" t="s">
        <v>87</v>
      </c>
      <c r="AH7" s="67" t="s">
        <v>88</v>
      </c>
      <c r="AI7" s="65" t="s">
        <v>86</v>
      </c>
      <c r="AJ7" s="66" t="s">
        <v>87</v>
      </c>
      <c r="AK7" s="67" t="s">
        <v>88</v>
      </c>
      <c r="AL7" s="65" t="s">
        <v>86</v>
      </c>
      <c r="AM7" s="66" t="s">
        <v>87</v>
      </c>
      <c r="AN7" s="67" t="s">
        <v>88</v>
      </c>
      <c r="AO7" s="65" t="s">
        <v>86</v>
      </c>
      <c r="AP7" s="66" t="s">
        <v>87</v>
      </c>
      <c r="AQ7" s="67" t="s">
        <v>88</v>
      </c>
      <c r="AR7" s="65" t="s">
        <v>86</v>
      </c>
      <c r="AS7" s="66" t="s">
        <v>87</v>
      </c>
      <c r="AT7" s="67" t="s">
        <v>88</v>
      </c>
      <c r="AU7" s="65" t="s">
        <v>86</v>
      </c>
      <c r="AV7" s="66" t="s">
        <v>87</v>
      </c>
      <c r="AW7" s="67" t="s">
        <v>88</v>
      </c>
      <c r="AX7" s="65" t="s">
        <v>86</v>
      </c>
      <c r="AY7" s="66" t="s">
        <v>87</v>
      </c>
      <c r="AZ7" s="67" t="s">
        <v>88</v>
      </c>
      <c r="BA7" s="65" t="s">
        <v>86</v>
      </c>
      <c r="BB7" s="66" t="s">
        <v>87</v>
      </c>
      <c r="BC7" s="67" t="s">
        <v>88</v>
      </c>
      <c r="BD7" s="65" t="s">
        <v>86</v>
      </c>
      <c r="BE7" s="66" t="s">
        <v>87</v>
      </c>
      <c r="BF7" s="67" t="s">
        <v>88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106</v>
      </c>
      <c r="B9" s="134">
        <v>2111</v>
      </c>
      <c r="C9" s="83" t="s">
        <v>89</v>
      </c>
      <c r="D9" s="135"/>
      <c r="E9" s="84">
        <f>H9+AF9+AI9+AL9+AO9+AR9+AU9+AX9+BA9+BD9</f>
        <v>12712954</v>
      </c>
      <c r="F9" s="85">
        <f>I9+AG9+AJ9+AM9+AP9+AS9+AV9+AY9+BB9+BE9</f>
        <v>7218061.6499999994</v>
      </c>
      <c r="G9" s="136">
        <f>E9-F9</f>
        <v>5494892.3500000006</v>
      </c>
      <c r="H9" s="87">
        <f>K9+N9+Q9+T9+W9+Z9+AC9</f>
        <v>12712954</v>
      </c>
      <c r="I9" s="88">
        <f>L9+O9+R9+U9+X9+AA9+AD9</f>
        <v>7218061.6499999994</v>
      </c>
      <c r="J9" s="89">
        <f>H9-I9</f>
        <v>5494892.3500000006</v>
      </c>
      <c r="K9" s="90">
        <v>3154030</v>
      </c>
      <c r="L9" s="91">
        <v>1482974.94</v>
      </c>
      <c r="M9" s="92">
        <f>K9-L9</f>
        <v>1671055.06</v>
      </c>
      <c r="N9" s="90">
        <v>9544300</v>
      </c>
      <c r="O9" s="91">
        <v>5725440.0699999994</v>
      </c>
      <c r="P9" s="92">
        <f>N9-O9</f>
        <v>3818859.9300000006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14624</v>
      </c>
      <c r="AA9" s="91">
        <v>9646.64</v>
      </c>
      <c r="AB9" s="92">
        <f>Z9-AA9</f>
        <v>4977.3600000000006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90</v>
      </c>
      <c r="D10" s="137"/>
      <c r="E10" s="99">
        <f t="shared" ref="E10:F26" si="0">H10+AF10+AI10+AL10+AO10+AR10+AU10+AX10+BA10+BD10</f>
        <v>2780990.9699999997</v>
      </c>
      <c r="F10" s="100">
        <f t="shared" si="0"/>
        <v>1585722.54</v>
      </c>
      <c r="G10" s="136">
        <f>E10-F10</f>
        <v>1195268.4299999997</v>
      </c>
      <c r="H10" s="101">
        <f t="shared" ref="H10:I26" si="1">K10+N10+Q10+T10+W10+Z10+AC10</f>
        <v>2780990.9699999997</v>
      </c>
      <c r="I10" s="102">
        <f t="shared" si="1"/>
        <v>1585722.54</v>
      </c>
      <c r="J10" s="89">
        <f>H10-I10</f>
        <v>1195268.4299999997</v>
      </c>
      <c r="K10" s="103">
        <v>687573.97</v>
      </c>
      <c r="L10" s="104">
        <v>318895.27</v>
      </c>
      <c r="M10" s="92">
        <f>K10-L10</f>
        <v>368678.69999999995</v>
      </c>
      <c r="N10" s="103">
        <v>2090200</v>
      </c>
      <c r="O10" s="104">
        <v>1264705.01</v>
      </c>
      <c r="P10" s="92">
        <f>N10-O10</f>
        <v>825494.99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3217</v>
      </c>
      <c r="AA10" s="104">
        <v>2122.2600000000002</v>
      </c>
      <c r="AB10" s="92">
        <f>Z10-AA10</f>
        <v>1094.7399999999998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240228.16</v>
      </c>
      <c r="F11" s="100">
        <f t="shared" si="0"/>
        <v>236238.71</v>
      </c>
      <c r="G11" s="136">
        <f t="shared" ref="G11:G26" si="2">E11-F11</f>
        <v>3989.4500000000116</v>
      </c>
      <c r="H11" s="101">
        <f t="shared" si="1"/>
        <v>156470</v>
      </c>
      <c r="I11" s="102">
        <f t="shared" si="1"/>
        <v>152480.54999999999</v>
      </c>
      <c r="J11" s="89">
        <f t="shared" ref="J11:J26" si="3">H11-I11</f>
        <v>3989.4500000000116</v>
      </c>
      <c r="K11" s="103">
        <f>183300-570-19660-1200-5400</f>
        <v>156470</v>
      </c>
      <c r="L11" s="104">
        <v>152480.54999999999</v>
      </c>
      <c r="M11" s="92">
        <f t="shared" ref="M11:M26" si="4">K11-L11</f>
        <v>3989.4500000000116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0</v>
      </c>
      <c r="AG11" s="104">
        <v>0</v>
      </c>
      <c r="AH11" s="92">
        <f t="shared" ref="AH11:AH26" si="11">AF11-AG11</f>
        <v>0</v>
      </c>
      <c r="AI11" s="103">
        <v>83758.16</v>
      </c>
      <c r="AJ11" s="104">
        <v>83758.16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91</v>
      </c>
      <c r="D12" s="108"/>
      <c r="E12" s="99">
        <f t="shared" si="0"/>
        <v>2700</v>
      </c>
      <c r="F12" s="100">
        <f t="shared" si="0"/>
        <v>0</v>
      </c>
      <c r="G12" s="86">
        <f t="shared" si="2"/>
        <v>2700</v>
      </c>
      <c r="H12" s="101">
        <f t="shared" si="1"/>
        <v>2700</v>
      </c>
      <c r="I12" s="102">
        <f t="shared" si="1"/>
        <v>0</v>
      </c>
      <c r="J12" s="89">
        <f t="shared" si="3"/>
        <v>2700</v>
      </c>
      <c r="K12" s="103">
        <v>2700</v>
      </c>
      <c r="L12" s="109">
        <v>0</v>
      </c>
      <c r="M12" s="92">
        <f t="shared" si="4"/>
        <v>2700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92</v>
      </c>
      <c r="D13" s="137"/>
      <c r="E13" s="99">
        <f t="shared" si="0"/>
        <v>794440</v>
      </c>
      <c r="F13" s="100">
        <f t="shared" si="0"/>
        <v>460520</v>
      </c>
      <c r="G13" s="136">
        <f t="shared" si="2"/>
        <v>333920</v>
      </c>
      <c r="H13" s="101">
        <f t="shared" si="1"/>
        <v>794440</v>
      </c>
      <c r="I13" s="102">
        <f t="shared" si="1"/>
        <v>460520</v>
      </c>
      <c r="J13" s="89">
        <f t="shared" si="3"/>
        <v>333920</v>
      </c>
      <c r="K13" s="103">
        <f>482800+311640</f>
        <v>794440</v>
      </c>
      <c r="L13" s="104">
        <v>460520</v>
      </c>
      <c r="M13" s="92">
        <f t="shared" si="4"/>
        <v>333920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32</v>
      </c>
      <c r="D14" s="137"/>
      <c r="E14" s="99">
        <f t="shared" si="0"/>
        <v>166900</v>
      </c>
      <c r="F14" s="100">
        <f t="shared" si="0"/>
        <v>41751.829999999994</v>
      </c>
      <c r="G14" s="136">
        <f t="shared" si="2"/>
        <v>125148.17000000001</v>
      </c>
      <c r="H14" s="101">
        <f t="shared" si="1"/>
        <v>166900</v>
      </c>
      <c r="I14" s="102">
        <f t="shared" si="1"/>
        <v>41751.829999999994</v>
      </c>
      <c r="J14" s="89">
        <f t="shared" si="3"/>
        <v>125148.17000000001</v>
      </c>
      <c r="K14" s="103">
        <v>166900</v>
      </c>
      <c r="L14" s="104">
        <v>41751.829999999994</v>
      </c>
      <c r="M14" s="92">
        <f t="shared" si="4"/>
        <v>125148.17000000001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93</v>
      </c>
      <c r="D15" s="137"/>
      <c r="E15" s="99">
        <f t="shared" si="0"/>
        <v>18590</v>
      </c>
      <c r="F15" s="100">
        <f t="shared" si="0"/>
        <v>18589.899999999998</v>
      </c>
      <c r="G15" s="136">
        <f t="shared" si="2"/>
        <v>0.10000000000218279</v>
      </c>
      <c r="H15" s="101">
        <f t="shared" si="1"/>
        <v>18590</v>
      </c>
      <c r="I15" s="102">
        <f t="shared" si="1"/>
        <v>18589.899999999998</v>
      </c>
      <c r="J15" s="89">
        <f t="shared" si="3"/>
        <v>0.10000000000218279</v>
      </c>
      <c r="K15" s="103">
        <v>18590</v>
      </c>
      <c r="L15" s="104">
        <v>18589.899999999998</v>
      </c>
      <c r="M15" s="92">
        <f t="shared" si="4"/>
        <v>0.10000000000218279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94</v>
      </c>
      <c r="D16" s="137"/>
      <c r="E16" s="99">
        <f t="shared" si="0"/>
        <v>1345800</v>
      </c>
      <c r="F16" s="100">
        <f t="shared" si="0"/>
        <v>1345798.8800000001</v>
      </c>
      <c r="G16" s="136">
        <f t="shared" si="2"/>
        <v>1.1199999998789281</v>
      </c>
      <c r="H16" s="101">
        <f t="shared" si="1"/>
        <v>1345800</v>
      </c>
      <c r="I16" s="102">
        <f t="shared" si="1"/>
        <v>1345798.8800000001</v>
      </c>
      <c r="J16" s="89">
        <f t="shared" si="3"/>
        <v>1.1199999998789281</v>
      </c>
      <c r="K16" s="103">
        <v>1345800</v>
      </c>
      <c r="L16" s="104">
        <v>1345798.8800000001</v>
      </c>
      <c r="M16" s="92">
        <f t="shared" si="4"/>
        <v>1.1199999998789281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95</v>
      </c>
      <c r="D17" s="137"/>
      <c r="E17" s="99">
        <f t="shared" si="0"/>
        <v>57200</v>
      </c>
      <c r="F17" s="100">
        <f t="shared" si="0"/>
        <v>33520.189999999995</v>
      </c>
      <c r="G17" s="136">
        <f t="shared" si="2"/>
        <v>23679.810000000005</v>
      </c>
      <c r="H17" s="101">
        <f t="shared" si="1"/>
        <v>57200</v>
      </c>
      <c r="I17" s="102">
        <f t="shared" si="1"/>
        <v>33520.189999999995</v>
      </c>
      <c r="J17" s="89">
        <f t="shared" si="3"/>
        <v>23679.810000000005</v>
      </c>
      <c r="K17" s="103">
        <f>41300+15900</f>
        <v>57200</v>
      </c>
      <c r="L17" s="104">
        <v>33520.189999999995</v>
      </c>
      <c r="M17" s="92">
        <f t="shared" si="4"/>
        <v>23679.810000000005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96</v>
      </c>
      <c r="D18" s="137"/>
      <c r="E18" s="99">
        <f t="shared" si="0"/>
        <v>276300</v>
      </c>
      <c r="F18" s="100">
        <f t="shared" si="0"/>
        <v>70532.3</v>
      </c>
      <c r="G18" s="136">
        <f t="shared" si="2"/>
        <v>205767.7</v>
      </c>
      <c r="H18" s="101">
        <f t="shared" si="1"/>
        <v>276300</v>
      </c>
      <c r="I18" s="102">
        <f t="shared" si="1"/>
        <v>70532.3</v>
      </c>
      <c r="J18" s="89">
        <f t="shared" si="3"/>
        <v>205767.7</v>
      </c>
      <c r="K18" s="103">
        <f>269000+7300</f>
        <v>276300</v>
      </c>
      <c r="L18" s="104">
        <v>70532.3</v>
      </c>
      <c r="M18" s="92">
        <f t="shared" si="4"/>
        <v>205767.7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97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98</v>
      </c>
      <c r="D20" s="137"/>
      <c r="E20" s="99">
        <f t="shared" si="0"/>
        <v>9400</v>
      </c>
      <c r="F20" s="100">
        <f t="shared" si="0"/>
        <v>4183.2</v>
      </c>
      <c r="G20" s="136">
        <f t="shared" si="2"/>
        <v>5216.8</v>
      </c>
      <c r="H20" s="101">
        <f t="shared" si="1"/>
        <v>9400</v>
      </c>
      <c r="I20" s="102">
        <f t="shared" si="1"/>
        <v>4183.2</v>
      </c>
      <c r="J20" s="89">
        <f t="shared" si="3"/>
        <v>5216.8</v>
      </c>
      <c r="K20" s="103">
        <v>9400</v>
      </c>
      <c r="L20" s="104">
        <v>4183.2</v>
      </c>
      <c r="M20" s="92">
        <f t="shared" si="4"/>
        <v>5216.8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99</v>
      </c>
      <c r="D21" s="137"/>
      <c r="E21" s="99">
        <f t="shared" si="0"/>
        <v>1774.4</v>
      </c>
      <c r="F21" s="100">
        <f t="shared" si="0"/>
        <v>1774.4</v>
      </c>
      <c r="G21" s="136">
        <f t="shared" si="2"/>
        <v>0</v>
      </c>
      <c r="H21" s="101">
        <f t="shared" si="1"/>
        <v>1774.4</v>
      </c>
      <c r="I21" s="102">
        <f t="shared" si="1"/>
        <v>1774.4</v>
      </c>
      <c r="J21" s="89">
        <f t="shared" si="3"/>
        <v>0</v>
      </c>
      <c r="K21" s="103">
        <v>1774.4</v>
      </c>
      <c r="L21" s="104">
        <v>1774.4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100</v>
      </c>
      <c r="D22" s="137"/>
      <c r="E22" s="99">
        <f t="shared" si="0"/>
        <v>25400</v>
      </c>
      <c r="F22" s="100">
        <f t="shared" si="0"/>
        <v>10500</v>
      </c>
      <c r="G22" s="136">
        <f t="shared" si="2"/>
        <v>14900</v>
      </c>
      <c r="H22" s="101">
        <f t="shared" si="1"/>
        <v>25400</v>
      </c>
      <c r="I22" s="102">
        <f t="shared" si="1"/>
        <v>10500</v>
      </c>
      <c r="J22" s="89">
        <f t="shared" si="3"/>
        <v>14900</v>
      </c>
      <c r="K22" s="103">
        <f>32500-7100</f>
        <v>25400</v>
      </c>
      <c r="L22" s="104">
        <v>10500</v>
      </c>
      <c r="M22" s="92">
        <f t="shared" si="4"/>
        <v>14900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101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102</v>
      </c>
      <c r="D24" s="137"/>
      <c r="E24" s="99">
        <f t="shared" si="0"/>
        <v>111788</v>
      </c>
      <c r="F24" s="100">
        <f t="shared" si="0"/>
        <v>111788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111788</v>
      </c>
      <c r="AJ24" s="104">
        <v>111788</v>
      </c>
      <c r="AK24" s="92">
        <f t="shared" si="12"/>
        <v>0</v>
      </c>
      <c r="AL24" s="103"/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103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104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105</v>
      </c>
      <c r="B27" s="123"/>
      <c r="C27" s="123"/>
      <c r="D27" s="139"/>
      <c r="E27" s="124">
        <f t="shared" ref="E27:BB27" si="20">SUM(E9:E26)</f>
        <v>18544465.529999997</v>
      </c>
      <c r="F27" s="125">
        <f t="shared" si="20"/>
        <v>11138981.600000001</v>
      </c>
      <c r="G27" s="126">
        <f t="shared" si="20"/>
        <v>7405483.9299999997</v>
      </c>
      <c r="H27" s="127">
        <f t="shared" si="20"/>
        <v>18348919.369999997</v>
      </c>
      <c r="I27" s="128">
        <f t="shared" si="20"/>
        <v>10943435.440000001</v>
      </c>
      <c r="J27" s="129">
        <f t="shared" si="20"/>
        <v>7405483.9299999997</v>
      </c>
      <c r="K27" s="127">
        <f t="shared" si="20"/>
        <v>6696578.3700000001</v>
      </c>
      <c r="L27" s="131">
        <f t="shared" si="20"/>
        <v>3941521.46</v>
      </c>
      <c r="M27" s="132">
        <f t="shared" si="20"/>
        <v>2755056.9099999997</v>
      </c>
      <c r="N27" s="127">
        <f t="shared" si="20"/>
        <v>11634500</v>
      </c>
      <c r="O27" s="131">
        <f t="shared" si="20"/>
        <v>6990145.0799999991</v>
      </c>
      <c r="P27" s="132">
        <f t="shared" si="20"/>
        <v>4644354.9200000009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1"/>
        <v>17841</v>
      </c>
      <c r="AA27" s="131">
        <f t="shared" si="21"/>
        <v>11768.9</v>
      </c>
      <c r="AB27" s="132">
        <f t="shared" si="21"/>
        <v>6072.1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0</v>
      </c>
      <c r="AG27" s="131">
        <f t="shared" si="20"/>
        <v>0</v>
      </c>
      <c r="AH27" s="132">
        <f t="shared" si="20"/>
        <v>0</v>
      </c>
      <c r="AI27" s="130">
        <f t="shared" si="20"/>
        <v>195546.16</v>
      </c>
      <c r="AJ27" s="131">
        <f t="shared" si="20"/>
        <v>195546.16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T27" si="22">SUM(AO9:AO26)</f>
        <v>0</v>
      </c>
      <c r="AP27" s="131">
        <f t="shared" si="22"/>
        <v>0</v>
      </c>
      <c r="AQ27" s="132">
        <f t="shared" si="22"/>
        <v>0</v>
      </c>
      <c r="AR27" s="127">
        <f t="shared" si="22"/>
        <v>0</v>
      </c>
      <c r="AS27" s="131">
        <f t="shared" si="22"/>
        <v>0</v>
      </c>
      <c r="AT27" s="132">
        <f t="shared" si="22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4180-B279-43B0-957F-AD17B46A6DFB}">
  <sheetPr codeName="Лист11">
    <pageSetUpPr fitToPage="1"/>
  </sheetPr>
  <dimension ref="A1:O12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152480.55000000002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152480.54999999999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12072.68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12072.68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11200+349.44</f>
        <v>11549.44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10</v>
      </c>
      <c r="C21" s="12"/>
      <c r="D21" s="13">
        <v>123747.87000000001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123747.87000000001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11</v>
      </c>
      <c r="C23" s="17">
        <v>1795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v>7259.69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1375</f>
        <v>1375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1922+140</f>
        <v>2062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510</v>
      </c>
      <c r="B27" s="20" t="s">
        <v>15</v>
      </c>
      <c r="C27" s="17">
        <f>2590</f>
        <v>2590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508</v>
      </c>
      <c r="B28" s="20" t="s">
        <v>16</v>
      </c>
      <c r="C28" s="17">
        <f>75075.3</f>
        <v>75075.3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505</v>
      </c>
      <c r="B29" s="20" t="s">
        <v>17</v>
      </c>
      <c r="C29" s="17">
        <f>21924</f>
        <v>21924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v>9266.8799999999992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2400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20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21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22</v>
      </c>
      <c r="C40" s="23"/>
      <c r="D40" s="13">
        <v>3630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3630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23</v>
      </c>
      <c r="C42" s="17">
        <v>1050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24</v>
      </c>
      <c r="C43" s="17">
        <v>2580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25</v>
      </c>
      <c r="C46" s="12"/>
      <c r="D46" s="13">
        <v>730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730</v>
      </c>
      <c r="D47" s="17"/>
      <c r="E47" s="18">
        <f>D46-C47</f>
        <v>0</v>
      </c>
    </row>
    <row r="48" spans="1:15" collapsed="1" x14ac:dyDescent="0.3">
      <c r="A48" s="11"/>
      <c r="B48" s="20" t="s">
        <v>26</v>
      </c>
      <c r="C48" s="17">
        <v>600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27</v>
      </c>
      <c r="C49" s="17">
        <f>130</f>
        <v>130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28</v>
      </c>
      <c r="C52" s="12"/>
      <c r="D52" s="13">
        <v>12300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12300</v>
      </c>
      <c r="D53" s="17"/>
      <c r="E53" s="18">
        <f>D52-C53</f>
        <v>0</v>
      </c>
    </row>
    <row r="54" spans="1:15" collapsed="1" x14ac:dyDescent="0.3">
      <c r="A54" s="11">
        <v>904</v>
      </c>
      <c r="B54" s="20" t="s">
        <v>29</v>
      </c>
      <c r="C54" s="17">
        <v>8600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902</v>
      </c>
      <c r="B55" s="20" t="s">
        <v>30</v>
      </c>
      <c r="C55" s="17">
        <v>3700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5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31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31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31</v>
      </c>
    </row>
    <row r="70" spans="1:15" ht="39.75" customHeight="1" x14ac:dyDescent="0.3">
      <c r="A70" s="4">
        <v>2240</v>
      </c>
      <c r="B70" s="5" t="s">
        <v>32</v>
      </c>
      <c r="C70" s="5"/>
      <c r="D70" s="6">
        <f>SUM(D72:D111)</f>
        <v>41751.83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Ліцей8!I14</f>
        <v>41751.829999999994</v>
      </c>
      <c r="E71" s="8" t="b">
        <f>D71=D70</f>
        <v>1</v>
      </c>
      <c r="F71" s="30"/>
    </row>
    <row r="72" spans="1:15" collapsed="1" x14ac:dyDescent="0.3">
      <c r="A72" s="14">
        <v>2240.1</v>
      </c>
      <c r="B72" s="12" t="s">
        <v>33</v>
      </c>
      <c r="C72" s="12"/>
      <c r="D72" s="13">
        <f>2845</f>
        <v>2845</v>
      </c>
    </row>
    <row r="73" spans="1:15" hidden="1" x14ac:dyDescent="0.3">
      <c r="A73" s="14">
        <v>2240.1999999999998</v>
      </c>
      <c r="B73" s="22" t="s">
        <v>34</v>
      </c>
      <c r="C73" s="23"/>
      <c r="D73" s="13"/>
    </row>
    <row r="74" spans="1:15" x14ac:dyDescent="0.3">
      <c r="A74" s="14">
        <v>2240.3000000000002</v>
      </c>
      <c r="B74" s="22" t="s">
        <v>35</v>
      </c>
      <c r="C74" s="23"/>
      <c r="D74" s="13">
        <v>10683.050000000001</v>
      </c>
    </row>
    <row r="75" spans="1:15" hidden="1" outlineLevel="1" x14ac:dyDescent="0.3">
      <c r="A75" s="14"/>
      <c r="B75" s="15"/>
      <c r="C75" s="16">
        <f>SUM(C76:C82)</f>
        <v>10683.050000000001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36</v>
      </c>
      <c r="C76" s="17">
        <v>5982.1</v>
      </c>
      <c r="D76" s="17"/>
    </row>
    <row r="77" spans="1:15" x14ac:dyDescent="0.3">
      <c r="A77" s="14">
        <v>301</v>
      </c>
      <c r="B77" s="20" t="s">
        <v>37</v>
      </c>
      <c r="C77" s="17">
        <v>2692.96</v>
      </c>
      <c r="D77" s="17"/>
    </row>
    <row r="78" spans="1:15" x14ac:dyDescent="0.3">
      <c r="A78" s="14">
        <v>301</v>
      </c>
      <c r="B78" s="20" t="s">
        <v>38</v>
      </c>
      <c r="C78" s="17">
        <v>2007.9900000000002</v>
      </c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39</v>
      </c>
      <c r="C83" s="23"/>
      <c r="D83" s="13"/>
    </row>
    <row r="84" spans="1:5" x14ac:dyDescent="0.3">
      <c r="A84" s="14">
        <v>2240.5</v>
      </c>
      <c r="B84" s="22" t="s">
        <v>40</v>
      </c>
      <c r="C84" s="23"/>
      <c r="D84" s="13">
        <v>5780.28</v>
      </c>
    </row>
    <row r="85" spans="1:5" hidden="1" outlineLevel="1" x14ac:dyDescent="0.3">
      <c r="A85" s="14"/>
      <c r="B85" s="15"/>
      <c r="C85" s="16">
        <f>SUM(C86:C94)</f>
        <v>5780.28</v>
      </c>
      <c r="D85" s="17"/>
      <c r="E85" s="18">
        <f>D84-C85</f>
        <v>0</v>
      </c>
    </row>
    <row r="86" spans="1:5" ht="17.25" customHeight="1" collapsed="1" x14ac:dyDescent="0.3">
      <c r="A86" s="11">
        <v>503</v>
      </c>
      <c r="B86" s="26" t="s">
        <v>41</v>
      </c>
      <c r="C86" s="17">
        <v>3529</v>
      </c>
      <c r="D86" s="17"/>
    </row>
    <row r="87" spans="1:5" ht="17.25" customHeight="1" x14ac:dyDescent="0.3">
      <c r="A87" s="11">
        <v>504</v>
      </c>
      <c r="B87" s="20" t="s">
        <v>42</v>
      </c>
      <c r="C87" s="17">
        <v>1900</v>
      </c>
      <c r="D87" s="17"/>
    </row>
    <row r="88" spans="1:5" ht="17.25" customHeight="1" x14ac:dyDescent="0.3">
      <c r="A88" s="11">
        <v>505</v>
      </c>
      <c r="B88" s="26" t="s">
        <v>43</v>
      </c>
      <c r="C88" s="17">
        <v>351.28</v>
      </c>
      <c r="D88" s="17"/>
    </row>
    <row r="89" spans="1:5" hidden="1" x14ac:dyDescent="0.3">
      <c r="A89" s="14"/>
      <c r="B89" s="26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44</v>
      </c>
      <c r="C95" s="23"/>
      <c r="D95" s="13"/>
    </row>
    <row r="96" spans="1:5" hidden="1" x14ac:dyDescent="0.3">
      <c r="A96" s="14">
        <v>2240.6999999999998</v>
      </c>
      <c r="B96" s="22" t="s">
        <v>45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46</v>
      </c>
      <c r="C102" s="23"/>
      <c r="D102" s="13"/>
    </row>
    <row r="103" spans="1:15" hidden="1" x14ac:dyDescent="0.3">
      <c r="A103" s="14">
        <v>2240.9</v>
      </c>
      <c r="B103" s="22" t="s">
        <v>47</v>
      </c>
      <c r="C103" s="23"/>
      <c r="D103" s="13"/>
    </row>
    <row r="104" spans="1:15" hidden="1" x14ac:dyDescent="0.3">
      <c r="A104" s="14">
        <v>2241.1</v>
      </c>
      <c r="B104" s="22" t="s">
        <v>48</v>
      </c>
      <c r="C104" s="23"/>
      <c r="D104" s="13"/>
    </row>
    <row r="105" spans="1:15" hidden="1" x14ac:dyDescent="0.3">
      <c r="A105" s="14">
        <v>2241.1999999999998</v>
      </c>
      <c r="B105" s="22" t="s">
        <v>49</v>
      </c>
      <c r="C105" s="23"/>
      <c r="D105" s="13"/>
    </row>
    <row r="106" spans="1:15" x14ac:dyDescent="0.3">
      <c r="A106" s="14">
        <v>2241.3000000000002</v>
      </c>
      <c r="B106" s="22" t="s">
        <v>50</v>
      </c>
      <c r="C106" s="23"/>
      <c r="D106" s="13">
        <f>235+235+859+235+319+235+319+235+319+235</f>
        <v>3226</v>
      </c>
    </row>
    <row r="107" spans="1:15" hidden="1" x14ac:dyDescent="0.3">
      <c r="A107" s="14">
        <v>2241.4</v>
      </c>
      <c r="B107" s="22" t="s">
        <v>51</v>
      </c>
      <c r="C107" s="23"/>
      <c r="D107" s="13"/>
    </row>
    <row r="108" spans="1:15" hidden="1" x14ac:dyDescent="0.3">
      <c r="A108" s="14">
        <v>2241.5</v>
      </c>
      <c r="B108" s="22" t="s">
        <v>52</v>
      </c>
      <c r="C108" s="23"/>
      <c r="D108" s="13"/>
    </row>
    <row r="109" spans="1:15" ht="38.25" customHeight="1" x14ac:dyDescent="0.3">
      <c r="A109" s="14">
        <v>2241.6</v>
      </c>
      <c r="B109" s="31" t="s">
        <v>53</v>
      </c>
      <c r="C109" s="23"/>
      <c r="D109" s="13">
        <f>824.3+2160.98</f>
        <v>2985.2799999999997</v>
      </c>
    </row>
    <row r="110" spans="1:15" hidden="1" x14ac:dyDescent="0.3">
      <c r="A110" s="14">
        <v>2241.6999999999998</v>
      </c>
      <c r="B110" s="22" t="s">
        <v>54</v>
      </c>
      <c r="C110" s="23"/>
      <c r="D110" s="13"/>
    </row>
    <row r="111" spans="1:15" x14ac:dyDescent="0.3">
      <c r="A111" s="14">
        <v>2241.9</v>
      </c>
      <c r="B111" s="22" t="s">
        <v>55</v>
      </c>
      <c r="C111" s="23"/>
      <c r="D111" s="13">
        <v>16232.220000000001</v>
      </c>
    </row>
    <row r="112" spans="1:15" hidden="1" outlineLevel="1" x14ac:dyDescent="0.3">
      <c r="A112" s="14"/>
      <c r="B112" s="15"/>
      <c r="C112" s="16">
        <f>SUM(C113:C124)</f>
        <v>16232.220000000001</v>
      </c>
      <c r="D112" s="32"/>
      <c r="E112" s="18">
        <f>D111-C112</f>
        <v>0</v>
      </c>
    </row>
    <row r="113" spans="1:4" collapsed="1" x14ac:dyDescent="0.3">
      <c r="A113" s="14">
        <v>901</v>
      </c>
      <c r="B113" s="33" t="s">
        <v>56</v>
      </c>
      <c r="C113" s="17">
        <f>100*5</f>
        <v>500</v>
      </c>
      <c r="D113" s="17"/>
    </row>
    <row r="114" spans="1:4" ht="37.5" x14ac:dyDescent="0.3">
      <c r="A114" s="14">
        <v>902</v>
      </c>
      <c r="B114" s="33" t="s">
        <v>57</v>
      </c>
      <c r="C114" s="17">
        <v>8405.4500000000007</v>
      </c>
      <c r="D114" s="17"/>
    </row>
    <row r="115" spans="1:4" ht="37.5" x14ac:dyDescent="0.3">
      <c r="A115" s="14">
        <v>903</v>
      </c>
      <c r="B115" s="33" t="s">
        <v>58</v>
      </c>
      <c r="C115" s="17">
        <f>408*5</f>
        <v>2040</v>
      </c>
      <c r="D115" s="17"/>
    </row>
    <row r="116" spans="1:4" x14ac:dyDescent="0.3">
      <c r="A116" s="14">
        <v>904</v>
      </c>
      <c r="B116" s="33" t="s">
        <v>59</v>
      </c>
      <c r="C116" s="17">
        <f>243*2</f>
        <v>486</v>
      </c>
      <c r="D116" s="17"/>
    </row>
    <row r="117" spans="1:4" x14ac:dyDescent="0.3">
      <c r="A117" s="14">
        <v>905</v>
      </c>
      <c r="B117" s="33" t="s">
        <v>60</v>
      </c>
      <c r="C117" s="17">
        <f>1255.69+498.72</f>
        <v>1754.41</v>
      </c>
      <c r="D117" s="17"/>
    </row>
    <row r="118" spans="1:4" x14ac:dyDescent="0.3">
      <c r="A118" s="14">
        <v>908</v>
      </c>
      <c r="B118" s="33" t="s">
        <v>61</v>
      </c>
      <c r="C118" s="17">
        <v>3046.36</v>
      </c>
      <c r="D118" s="17"/>
    </row>
    <row r="119" spans="1:4" hidden="1" x14ac:dyDescent="0.3">
      <c r="A119" s="14"/>
      <c r="B119" s="26"/>
      <c r="C119" s="17"/>
      <c r="D119" s="17"/>
    </row>
    <row r="120" spans="1:4" hidden="1" x14ac:dyDescent="0.3">
      <c r="A120" s="14"/>
      <c r="B120" s="26"/>
      <c r="C120" s="17"/>
      <c r="D120" s="17"/>
    </row>
    <row r="121" spans="1:4" hidden="1" x14ac:dyDescent="0.3">
      <c r="A121" s="14"/>
      <c r="B121" s="26"/>
      <c r="C121" s="17"/>
      <c r="D121" s="17"/>
    </row>
    <row r="122" spans="1:4" hidden="1" x14ac:dyDescent="0.3">
      <c r="A122" s="14"/>
      <c r="B122" s="26"/>
      <c r="C122" s="17"/>
      <c r="D122" s="17"/>
    </row>
    <row r="123" spans="1:4" hidden="1" x14ac:dyDescent="0.3">
      <c r="A123" s="14"/>
      <c r="B123" s="26"/>
      <c r="C123" s="17"/>
      <c r="D123" s="17"/>
    </row>
    <row r="124" spans="1:4" hidden="1" x14ac:dyDescent="0.3">
      <c r="A124" s="14"/>
      <c r="B124" s="26"/>
      <c r="C124" s="17"/>
      <c r="D124" s="17"/>
    </row>
    <row r="125" spans="1:4" hidden="1" outlineLevel="1" x14ac:dyDescent="0.3">
      <c r="B125" s="34"/>
      <c r="D125" s="3" t="b">
        <f>D70=D71</f>
        <v>1</v>
      </c>
    </row>
    <row r="126" spans="1:4" hidden="1" collapsed="1" x14ac:dyDescent="0.3">
      <c r="B126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2024-08-02T08:47:13Z</dcterms:created>
  <dcterms:modified xsi:type="dcterms:W3CDTF">2024-08-02T08:47:14Z</dcterms:modified>
</cp:coreProperties>
</file>