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08193235-B5F5-43E5-B82E-D389F4A64787}" xr6:coauthVersionLast="36" xr6:coauthVersionMax="36" xr10:uidLastSave="{00000000-0000-0000-0000-000000000000}"/>
  <bookViews>
    <workbookView xWindow="0" yWindow="0" windowWidth="28800" windowHeight="12225" xr2:uid="{E1A7A102-3EAE-48E2-9FE3-4D2DB017F924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D5" i="2"/>
  <c r="A2" i="2"/>
  <c r="BE27" i="3"/>
  <c r="BD27" i="3"/>
  <c r="BB27" i="3"/>
  <c r="BA27" i="3"/>
  <c r="AY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X24" i="3"/>
  <c r="AX27" i="3" s="1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G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K22" i="3"/>
  <c r="M22" i="3" s="1"/>
  <c r="I22" i="3"/>
  <c r="F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J16" i="3" s="1"/>
  <c r="H16" i="3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K27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J11" i="3" s="1"/>
  <c r="E11" i="3"/>
  <c r="G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C118" i="2"/>
  <c r="C117" i="2"/>
  <c r="C116" i="2"/>
  <c r="C113" i="2" s="1"/>
  <c r="E113" i="2" s="1"/>
  <c r="C114" i="2"/>
  <c r="D110" i="2"/>
  <c r="D107" i="2"/>
  <c r="C98" i="2"/>
  <c r="E98" i="2" s="1"/>
  <c r="C86" i="2"/>
  <c r="E86" i="2" s="1"/>
  <c r="C76" i="2"/>
  <c r="E76" i="2" s="1"/>
  <c r="D73" i="2"/>
  <c r="D71" i="2" s="1"/>
  <c r="D126" i="2" s="1"/>
  <c r="C54" i="2"/>
  <c r="E54" i="2" s="1"/>
  <c r="C50" i="2"/>
  <c r="C48" i="2"/>
  <c r="E48" i="2" s="1"/>
  <c r="C41" i="2"/>
  <c r="E41" i="2" s="1"/>
  <c r="C35" i="2"/>
  <c r="E35" i="2" s="1"/>
  <c r="C29" i="2"/>
  <c r="C28" i="2"/>
  <c r="C27" i="2"/>
  <c r="C26" i="2"/>
  <c r="C25" i="2"/>
  <c r="C24" i="2"/>
  <c r="C22" i="2"/>
  <c r="E22" i="2" s="1"/>
  <c r="C10" i="2"/>
  <c r="C9" i="2"/>
  <c r="C8" i="2"/>
  <c r="E8" i="2" s="1"/>
  <c r="D6" i="2"/>
  <c r="D4" i="2"/>
  <c r="D67" i="2" s="1"/>
  <c r="E72" i="2" l="1"/>
  <c r="E4" i="2"/>
  <c r="J10" i="3"/>
  <c r="J12" i="3"/>
  <c r="G23" i="3"/>
  <c r="G12" i="3"/>
  <c r="J23" i="3"/>
  <c r="M13" i="3"/>
  <c r="J14" i="3"/>
  <c r="AH27" i="3"/>
  <c r="AT27" i="3"/>
  <c r="J18" i="3"/>
  <c r="J20" i="3"/>
  <c r="E10" i="3"/>
  <c r="G10" i="3" s="1"/>
  <c r="H13" i="3"/>
  <c r="F14" i="3"/>
  <c r="G14" i="3" s="1"/>
  <c r="F16" i="3"/>
  <c r="G16" i="3" s="1"/>
  <c r="V27" i="3"/>
  <c r="BF27" i="3"/>
  <c r="G18" i="3"/>
  <c r="G20" i="3"/>
  <c r="E9" i="3"/>
  <c r="H22" i="3"/>
  <c r="J25" i="3"/>
  <c r="E25" i="3"/>
  <c r="G25" i="3" s="1"/>
  <c r="J24" i="3"/>
  <c r="AZ24" i="3"/>
  <c r="M27" i="3"/>
  <c r="Y27" i="3"/>
  <c r="AK27" i="3"/>
  <c r="AW27" i="3"/>
  <c r="P27" i="3"/>
  <c r="AB27" i="3"/>
  <c r="AN27" i="3"/>
  <c r="AZ27" i="3"/>
  <c r="J15" i="3"/>
  <c r="E15" i="3"/>
  <c r="G15" i="3" s="1"/>
  <c r="J17" i="3"/>
  <c r="E17" i="3"/>
  <c r="G17" i="3" s="1"/>
  <c r="J19" i="3"/>
  <c r="E19" i="3"/>
  <c r="G19" i="3" s="1"/>
  <c r="J21" i="3"/>
  <c r="E21" i="3"/>
  <c r="G21" i="3" s="1"/>
  <c r="J26" i="3"/>
  <c r="E26" i="3"/>
  <c r="G26" i="3" s="1"/>
  <c r="I27" i="3"/>
  <c r="F9" i="3"/>
  <c r="F27" i="3" s="1"/>
  <c r="S27" i="3"/>
  <c r="AE27" i="3"/>
  <c r="AQ27" i="3"/>
  <c r="BC27" i="3"/>
  <c r="J9" i="3"/>
  <c r="E5" i="2"/>
  <c r="H27" i="3" l="1"/>
  <c r="E22" i="3"/>
  <c r="G22" i="3" s="1"/>
  <c r="J22" i="3"/>
  <c r="J13" i="3"/>
  <c r="E13" i="3"/>
  <c r="G13" i="3" s="1"/>
  <c r="J27" i="3"/>
  <c r="G9" i="3"/>
  <c r="G27" i="3" l="1"/>
  <c r="E27" i="3"/>
</calcChain>
</file>

<file path=xl/sharedStrings.xml><?xml version="1.0" encoding="utf-8"?>
<sst xmlns="http://schemas.openxmlformats.org/spreadsheetml/2006/main" count="169" uniqueCount="114">
  <si>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</si>
  <si>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</si>
  <si>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</si>
  <si>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</si>
  <si>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</si>
  <si>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</si>
  <si>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</si>
  <si>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</si>
  <si>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</si>
  <si>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</si>
  <si>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</si>
  <si>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фарби лаки / 03.2024</t>
  </si>
  <si>
    <t>буд.мат / 03,07,09.2024</t>
  </si>
  <si>
    <t>сантехніка / 03.2024</t>
  </si>
  <si>
    <t>госп.тов. / 03,05,07,08.2024</t>
  </si>
  <si>
    <t>шпалери / 05.2024</t>
  </si>
  <si>
    <t>вікна ПВХ 8 шт / 05.2024</t>
  </si>
  <si>
    <t>двері металопласт 1 шт / 05.2024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</si>
  <si>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</si>
  <si>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</si>
  <si>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</si>
  <si>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</si>
  <si>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</si>
  <si>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</si>
  <si>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</si>
  <si>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мастило / 07.2024</t>
  </si>
  <si>
    <t>Запчастини</t>
  </si>
  <si>
    <t>комплектуючі до компютера SSD / 03.2024</t>
  </si>
  <si>
    <t>до бензокоси / 05.2024</t>
  </si>
  <si>
    <t>Ін.матеріали</t>
  </si>
  <si>
    <t>жалюзі / 03.2024</t>
  </si>
  <si>
    <t>бензокоса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</si>
  <si>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</si>
  <si>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</si>
  <si>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</si>
  <si>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</si>
  <si>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</si>
  <si>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</si>
  <si>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</si>
  <si>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</si>
  <si>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</si>
  <si>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</si>
  <si>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</si>
  <si>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</si>
  <si>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поточ.рем. Тепло-лічильника / 01.2024</t>
  </si>
  <si>
    <t>Поточний ремонт оргтехніки (перфоратора та бензопили) / 03.2024</t>
  </si>
  <si>
    <t>водопров.мережі / 03.2024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</si>
  <si>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</si>
  <si>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</si>
  <si>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</si>
  <si>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</si>
  <si>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</si>
  <si>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</si>
  <si>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</si>
  <si>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</si>
  <si>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 xml:space="preserve">Санстанція </t>
  </si>
  <si>
    <t>Внутрішньо-будинкове обслуговування
КП Нововолинськтеплокомуненерго 05.2024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</si>
  <si>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</si>
  <si>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</si>
  <si>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</si>
  <si>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</si>
  <si>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</si>
  <si>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</si>
  <si>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</si>
  <si>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</si>
  <si>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</si>
  <si>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</si>
  <si>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заміна кришки люка на каналізаційному колодязі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</si>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</sst>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3A77DC5B-18A9-4332-A1C8-EA01F8C8A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D154-DFCD-45BE-A684-736E601F4BBB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customWidth="1"/>
    <col min="21" max="22" width="21.140625" style="142" customWidth="1"/>
    <col min="23" max="23" width="21.5703125" style="96" customWidth="1"/>
    <col min="24" max="25" width="21.140625" style="142" customWidth="1"/>
    <col min="26" max="26" width="21.5703125" style="96" customWidth="1"/>
    <col min="27" max="28" width="21.140625" style="142" customWidth="1"/>
    <col min="29" max="29" width="21.5703125" style="96" hidden="1" customWidth="1"/>
    <col min="30" max="31" width="21.140625" style="142" hidden="1" customWidth="1"/>
    <col min="32" max="32" width="18.140625" style="96" hidden="1" customWidth="1"/>
    <col min="33" max="34" width="17.85546875" style="142" hidden="1" customWidth="1"/>
    <col min="35" max="35" width="20.5703125" style="142" customWidth="1"/>
    <col min="36" max="37" width="22.7109375" style="142" customWidth="1"/>
    <col min="38" max="38" width="21.140625" style="96" hidden="1" customWidth="1"/>
    <col min="39" max="40" width="20.85546875" style="142" hidden="1" customWidth="1"/>
    <col min="41" max="41" width="21.5703125" style="96" customWidth="1"/>
    <col min="42" max="43" width="21.140625" style="142" customWidth="1"/>
    <col min="44" max="44" width="21.5703125" style="96" customWidth="1"/>
    <col min="45" max="46" width="21.140625" style="142" customWidth="1"/>
    <col min="47" max="47" width="21.5703125" style="96" customWidth="1"/>
    <col min="48" max="49" width="21.140625" style="142" customWidth="1"/>
    <col min="50" max="50" width="21.5703125" style="96" customWidth="1"/>
    <col min="51" max="52" width="21.140625" style="142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I1" s="38"/>
      <c r="AJ1" s="39"/>
      <c r="AK1" s="39"/>
      <c r="AM1" s="38"/>
      <c r="AN1" s="38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G1" s="38"/>
      <c r="BH1" s="39"/>
      <c r="BJ1" s="38"/>
      <c r="BK1" s="38"/>
      <c r="BL1" s="39"/>
    </row>
    <row r="2" spans="1:65" s="40" customFormat="1" ht="12.75" customHeight="1" x14ac:dyDescent="0.35">
      <c r="A2" s="36"/>
      <c r="B2" s="41" t="s">
        <v>69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6"/>
      <c r="B4" s="42" t="s">
        <v>70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71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72</v>
      </c>
      <c r="B6" s="47" t="s">
        <v>73</v>
      </c>
      <c r="C6" s="48" t="s">
        <v>74</v>
      </c>
      <c r="D6" s="49"/>
      <c r="E6" s="50" t="s">
        <v>75</v>
      </c>
      <c r="F6" s="51"/>
      <c r="G6" s="52"/>
      <c r="H6" s="50" t="s">
        <v>76</v>
      </c>
      <c r="I6" s="51"/>
      <c r="J6" s="52"/>
      <c r="K6" s="53" t="s">
        <v>77</v>
      </c>
      <c r="L6" s="54"/>
      <c r="M6" s="55"/>
      <c r="N6" s="53" t="s">
        <v>78</v>
      </c>
      <c r="O6" s="54"/>
      <c r="P6" s="55"/>
      <c r="Q6" s="53" t="s">
        <v>79</v>
      </c>
      <c r="R6" s="54"/>
      <c r="S6" s="55"/>
      <c r="T6" s="53" t="s">
        <v>80</v>
      </c>
      <c r="U6" s="54"/>
      <c r="V6" s="55"/>
      <c r="W6" s="53" t="s">
        <v>81</v>
      </c>
      <c r="X6" s="54"/>
      <c r="Y6" s="55"/>
      <c r="Z6" s="53" t="s">
        <v>82</v>
      </c>
      <c r="AA6" s="54"/>
      <c r="AB6" s="55"/>
      <c r="AC6" s="53" t="s">
        <v>83</v>
      </c>
      <c r="AD6" s="54"/>
      <c r="AE6" s="55"/>
      <c r="AF6" s="53" t="s">
        <v>84</v>
      </c>
      <c r="AG6" s="54"/>
      <c r="AH6" s="55"/>
      <c r="AI6" s="54" t="s">
        <v>85</v>
      </c>
      <c r="AJ6" s="54"/>
      <c r="AK6" s="55"/>
      <c r="AL6" s="53" t="s">
        <v>86</v>
      </c>
      <c r="AM6" s="54"/>
      <c r="AN6" s="55"/>
      <c r="AO6" s="53" t="s">
        <v>87</v>
      </c>
      <c r="AP6" s="54"/>
      <c r="AQ6" s="55"/>
      <c r="AR6" s="53" t="s">
        <v>88</v>
      </c>
      <c r="AS6" s="54"/>
      <c r="AT6" s="55"/>
      <c r="AU6" s="53" t="s">
        <v>89</v>
      </c>
      <c r="AV6" s="54"/>
      <c r="AW6" s="55"/>
      <c r="AX6" s="53" t="s">
        <v>90</v>
      </c>
      <c r="AY6" s="54"/>
      <c r="AZ6" s="55"/>
      <c r="BA6" s="56" t="s">
        <v>91</v>
      </c>
      <c r="BB6" s="57"/>
      <c r="BC6" s="58"/>
      <c r="BD6" s="56" t="s">
        <v>92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93</v>
      </c>
      <c r="F7" s="64" t="s">
        <v>94</v>
      </c>
      <c r="G7" s="65" t="s">
        <v>95</v>
      </c>
      <c r="H7" s="63" t="s">
        <v>93</v>
      </c>
      <c r="I7" s="64" t="s">
        <v>94</v>
      </c>
      <c r="J7" s="65" t="s">
        <v>95</v>
      </c>
      <c r="K7" s="66" t="s">
        <v>93</v>
      </c>
      <c r="L7" s="67" t="s">
        <v>94</v>
      </c>
      <c r="M7" s="68" t="s">
        <v>95</v>
      </c>
      <c r="N7" s="66" t="s">
        <v>93</v>
      </c>
      <c r="O7" s="67" t="s">
        <v>94</v>
      </c>
      <c r="P7" s="68" t="s">
        <v>95</v>
      </c>
      <c r="Q7" s="66" t="s">
        <v>93</v>
      </c>
      <c r="R7" s="67" t="s">
        <v>94</v>
      </c>
      <c r="S7" s="68" t="s">
        <v>95</v>
      </c>
      <c r="T7" s="66" t="s">
        <v>93</v>
      </c>
      <c r="U7" s="67" t="s">
        <v>94</v>
      </c>
      <c r="V7" s="68" t="s">
        <v>95</v>
      </c>
      <c r="W7" s="66" t="s">
        <v>93</v>
      </c>
      <c r="X7" s="67" t="s">
        <v>94</v>
      </c>
      <c r="Y7" s="68" t="s">
        <v>95</v>
      </c>
      <c r="Z7" s="66" t="s">
        <v>93</v>
      </c>
      <c r="AA7" s="67" t="s">
        <v>94</v>
      </c>
      <c r="AB7" s="68" t="s">
        <v>95</v>
      </c>
      <c r="AC7" s="66" t="s">
        <v>93</v>
      </c>
      <c r="AD7" s="67" t="s">
        <v>94</v>
      </c>
      <c r="AE7" s="68" t="s">
        <v>95</v>
      </c>
      <c r="AF7" s="66" t="s">
        <v>93</v>
      </c>
      <c r="AG7" s="67" t="s">
        <v>94</v>
      </c>
      <c r="AH7" s="68" t="s">
        <v>95</v>
      </c>
      <c r="AI7" s="66" t="s">
        <v>93</v>
      </c>
      <c r="AJ7" s="67" t="s">
        <v>94</v>
      </c>
      <c r="AK7" s="68" t="s">
        <v>95</v>
      </c>
      <c r="AL7" s="66" t="s">
        <v>93</v>
      </c>
      <c r="AM7" s="67" t="s">
        <v>94</v>
      </c>
      <c r="AN7" s="68" t="s">
        <v>95</v>
      </c>
      <c r="AO7" s="66" t="s">
        <v>93</v>
      </c>
      <c r="AP7" s="67" t="s">
        <v>94</v>
      </c>
      <c r="AQ7" s="68" t="s">
        <v>95</v>
      </c>
      <c r="AR7" s="66" t="s">
        <v>93</v>
      </c>
      <c r="AS7" s="67" t="s">
        <v>94</v>
      </c>
      <c r="AT7" s="68" t="s">
        <v>95</v>
      </c>
      <c r="AU7" s="66" t="s">
        <v>93</v>
      </c>
      <c r="AV7" s="67" t="s">
        <v>94</v>
      </c>
      <c r="AW7" s="68" t="s">
        <v>95</v>
      </c>
      <c r="AX7" s="66" t="s">
        <v>93</v>
      </c>
      <c r="AY7" s="67" t="s">
        <v>94</v>
      </c>
      <c r="AZ7" s="68" t="s">
        <v>95</v>
      </c>
      <c r="BA7" s="66" t="s">
        <v>93</v>
      </c>
      <c r="BB7" s="67" t="s">
        <v>94</v>
      </c>
      <c r="BC7" s="68" t="s">
        <v>95</v>
      </c>
      <c r="BD7" s="66" t="s">
        <v>93</v>
      </c>
      <c r="BE7" s="67" t="s">
        <v>94</v>
      </c>
      <c r="BF7" s="68" t="s">
        <v>95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113</v>
      </c>
      <c r="B9" s="135">
        <v>2111</v>
      </c>
      <c r="C9" s="84" t="s">
        <v>96</v>
      </c>
      <c r="D9" s="136"/>
      <c r="E9" s="85">
        <f t="shared" ref="E9:F26" si="0">H9+AF9+AI9+AL9+AU9+AX9+AO9+AR9+BA9+BD9</f>
        <v>12443705.08</v>
      </c>
      <c r="F9" s="86">
        <f t="shared" si="0"/>
        <v>8831133.9499999993</v>
      </c>
      <c r="G9" s="137">
        <f>E9-F9</f>
        <v>3612571.1300000008</v>
      </c>
      <c r="H9" s="88">
        <f>K9+N9+Q9+T9+W9+Z9+AC9</f>
        <v>12443705.08</v>
      </c>
      <c r="I9" s="89">
        <f>L9+O9+R9+U9+X9+AA9+AD9</f>
        <v>8831133.9499999993</v>
      </c>
      <c r="J9" s="90">
        <f>H9-I9</f>
        <v>3612571.1300000008</v>
      </c>
      <c r="K9" s="91">
        <v>2879460</v>
      </c>
      <c r="L9" s="92">
        <v>1982406.8699999999</v>
      </c>
      <c r="M9" s="93">
        <f>K9-L9</f>
        <v>897053.13000000012</v>
      </c>
      <c r="N9" s="91">
        <v>9544300</v>
      </c>
      <c r="O9" s="92">
        <v>6828782</v>
      </c>
      <c r="P9" s="93">
        <f>N9-O9</f>
        <v>2715518</v>
      </c>
      <c r="Q9" s="91">
        <v>0</v>
      </c>
      <c r="R9" s="92">
        <v>0</v>
      </c>
      <c r="S9" s="93">
        <f>Q9-R9</f>
        <v>0</v>
      </c>
      <c r="T9" s="91">
        <v>0</v>
      </c>
      <c r="U9" s="92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19945.080000000002</v>
      </c>
      <c r="AA9" s="92">
        <v>19945.079999999998</v>
      </c>
      <c r="AB9" s="93">
        <f>Z9-AA9</f>
        <v>0</v>
      </c>
      <c r="AC9" s="91">
        <v>0</v>
      </c>
      <c r="AD9" s="92">
        <v>0</v>
      </c>
      <c r="AE9" s="93">
        <f>AC9-AD9</f>
        <v>0</v>
      </c>
      <c r="AF9" s="91">
        <v>0</v>
      </c>
      <c r="AG9" s="92">
        <v>0</v>
      </c>
      <c r="AH9" s="93">
        <f>AF9-AG9</f>
        <v>0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>
        <v>0</v>
      </c>
      <c r="AQ9" s="93">
        <f>AO9-AP9</f>
        <v>0</v>
      </c>
      <c r="AR9" s="91">
        <v>0</v>
      </c>
      <c r="AS9" s="92">
        <v>0</v>
      </c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97</v>
      </c>
      <c r="D10" s="138"/>
      <c r="E10" s="100">
        <f t="shared" si="0"/>
        <v>2703737.91</v>
      </c>
      <c r="F10" s="101">
        <f t="shared" si="0"/>
        <v>1948546.8399999999</v>
      </c>
      <c r="G10" s="137">
        <f>E10-F10</f>
        <v>755191.0700000003</v>
      </c>
      <c r="H10" s="102">
        <f t="shared" ref="H10:I26" si="1">K10+N10+Q10+T10+W10+Z10+AC10</f>
        <v>2703737.91</v>
      </c>
      <c r="I10" s="103">
        <f t="shared" si="1"/>
        <v>1948546.8399999999</v>
      </c>
      <c r="J10" s="90">
        <f>H10-I10</f>
        <v>755191.0700000003</v>
      </c>
      <c r="K10" s="104">
        <v>609150</v>
      </c>
      <c r="L10" s="105">
        <v>433404.98000000004</v>
      </c>
      <c r="M10" s="93">
        <f>K10-L10</f>
        <v>175745.01999999996</v>
      </c>
      <c r="N10" s="104">
        <v>2090200</v>
      </c>
      <c r="O10" s="105">
        <v>1510753.95</v>
      </c>
      <c r="P10" s="93">
        <f>N10-O10</f>
        <v>579446.05000000005</v>
      </c>
      <c r="Q10" s="104">
        <v>0</v>
      </c>
      <c r="R10" s="105">
        <v>0</v>
      </c>
      <c r="S10" s="93">
        <f>Q10-R10</f>
        <v>0</v>
      </c>
      <c r="T10" s="104">
        <v>0</v>
      </c>
      <c r="U10" s="105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4387.91</v>
      </c>
      <c r="AA10" s="105">
        <v>4387.91</v>
      </c>
      <c r="AB10" s="93">
        <f>Z10-AA10</f>
        <v>0</v>
      </c>
      <c r="AC10" s="104">
        <v>0</v>
      </c>
      <c r="AD10" s="105">
        <v>0</v>
      </c>
      <c r="AE10" s="93">
        <f>AC10-AD10</f>
        <v>0</v>
      </c>
      <c r="AF10" s="104">
        <v>0</v>
      </c>
      <c r="AG10" s="105">
        <v>0</v>
      </c>
      <c r="AH10" s="93">
        <f>AF10-AG10</f>
        <v>0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>
        <v>0</v>
      </c>
      <c r="AQ10" s="93">
        <f>AO10-AP10</f>
        <v>0</v>
      </c>
      <c r="AR10" s="104">
        <v>0</v>
      </c>
      <c r="AS10" s="105">
        <v>0</v>
      </c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359396</v>
      </c>
      <c r="F11" s="101">
        <f t="shared" si="0"/>
        <v>281844.70999999996</v>
      </c>
      <c r="G11" s="137">
        <f t="shared" ref="G11:G26" si="2">E11-F11</f>
        <v>77551.290000000037</v>
      </c>
      <c r="H11" s="102">
        <f t="shared" si="1"/>
        <v>248266</v>
      </c>
      <c r="I11" s="103">
        <f t="shared" si="1"/>
        <v>173846.55</v>
      </c>
      <c r="J11" s="90">
        <f t="shared" ref="J11:J26" si="3">H11-I11</f>
        <v>74419.450000000012</v>
      </c>
      <c r="K11" s="104">
        <v>219770</v>
      </c>
      <c r="L11" s="105">
        <v>173846.55</v>
      </c>
      <c r="M11" s="93">
        <f t="shared" ref="M11:M26" si="4">K11-L11</f>
        <v>45923.450000000012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4">
        <v>2860</v>
      </c>
      <c r="U11" s="105">
        <v>0</v>
      </c>
      <c r="V11" s="93">
        <f t="shared" ref="V11:V26" si="7">T11-U11</f>
        <v>2860</v>
      </c>
      <c r="W11" s="106">
        <v>25636</v>
      </c>
      <c r="X11" s="107">
        <v>0</v>
      </c>
      <c r="Y11" s="93">
        <f t="shared" ref="Y11:Y26" si="8">W11-X11</f>
        <v>25636</v>
      </c>
      <c r="Z11" s="104">
        <v>0</v>
      </c>
      <c r="AA11" s="105">
        <v>0</v>
      </c>
      <c r="AB11" s="93">
        <f t="shared" ref="AB11:AB26" si="9">Z11-AA11</f>
        <v>0</v>
      </c>
      <c r="AC11" s="104">
        <v>0</v>
      </c>
      <c r="AD11" s="105">
        <v>0</v>
      </c>
      <c r="AE11" s="93">
        <f t="shared" ref="AE11:AE26" si="10">AC11-AD11</f>
        <v>0</v>
      </c>
      <c r="AF11" s="104">
        <v>0</v>
      </c>
      <c r="AG11" s="105">
        <v>0</v>
      </c>
      <c r="AH11" s="93">
        <f t="shared" ref="AH11:AH26" si="11">AF11-AG11</f>
        <v>0</v>
      </c>
      <c r="AI11" s="104">
        <v>111130</v>
      </c>
      <c r="AJ11" s="105">
        <v>107998.16</v>
      </c>
      <c r="AK11" s="93">
        <f t="shared" ref="AK11:AK26" si="12">AI11-AJ11</f>
        <v>3131.8399999999965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98</v>
      </c>
      <c r="D12" s="109"/>
      <c r="E12" s="100">
        <f t="shared" si="0"/>
        <v>2700</v>
      </c>
      <c r="F12" s="101">
        <f t="shared" si="0"/>
        <v>2484.04</v>
      </c>
      <c r="G12" s="87">
        <f t="shared" si="2"/>
        <v>215.96000000000004</v>
      </c>
      <c r="H12" s="102">
        <f t="shared" si="1"/>
        <v>2700</v>
      </c>
      <c r="I12" s="103">
        <f t="shared" si="1"/>
        <v>2484.04</v>
      </c>
      <c r="J12" s="90">
        <f t="shared" si="3"/>
        <v>215.96000000000004</v>
      </c>
      <c r="K12" s="104">
        <v>2700</v>
      </c>
      <c r="L12" s="110">
        <v>2484.04</v>
      </c>
      <c r="M12" s="93">
        <f t="shared" si="4"/>
        <v>215.96000000000004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4">
        <v>0</v>
      </c>
      <c r="U12" s="110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99</v>
      </c>
      <c r="D13" s="138"/>
      <c r="E13" s="100">
        <f t="shared" si="0"/>
        <v>936270</v>
      </c>
      <c r="F13" s="101">
        <f t="shared" si="0"/>
        <v>530640</v>
      </c>
      <c r="G13" s="137">
        <f t="shared" si="2"/>
        <v>405630</v>
      </c>
      <c r="H13" s="102">
        <f t="shared" si="1"/>
        <v>936270</v>
      </c>
      <c r="I13" s="103">
        <f t="shared" si="1"/>
        <v>530640</v>
      </c>
      <c r="J13" s="90">
        <f t="shared" si="3"/>
        <v>405630</v>
      </c>
      <c r="K13" s="104">
        <f>482800+311640+141830</f>
        <v>936270</v>
      </c>
      <c r="L13" s="105">
        <v>530640</v>
      </c>
      <c r="M13" s="93">
        <f t="shared" si="4"/>
        <v>405630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4">
        <v>0</v>
      </c>
      <c r="U13" s="105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>
        <v>0</v>
      </c>
      <c r="AG13" s="105">
        <v>0</v>
      </c>
      <c r="AH13" s="93">
        <f t="shared" si="11"/>
        <v>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33</v>
      </c>
      <c r="D14" s="138"/>
      <c r="E14" s="100">
        <f t="shared" si="0"/>
        <v>207900</v>
      </c>
      <c r="F14" s="101">
        <f t="shared" si="0"/>
        <v>96616.059999999983</v>
      </c>
      <c r="G14" s="137">
        <f t="shared" si="2"/>
        <v>111283.94000000002</v>
      </c>
      <c r="H14" s="102">
        <f t="shared" si="1"/>
        <v>207900</v>
      </c>
      <c r="I14" s="103">
        <f t="shared" si="1"/>
        <v>96616.059999999983</v>
      </c>
      <c r="J14" s="90">
        <f t="shared" si="3"/>
        <v>111283.94000000002</v>
      </c>
      <c r="K14" s="104">
        <v>207900</v>
      </c>
      <c r="L14" s="105">
        <v>96616.059999999983</v>
      </c>
      <c r="M14" s="93">
        <f t="shared" si="4"/>
        <v>111283.94000000002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4">
        <v>0</v>
      </c>
      <c r="U14" s="105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100</v>
      </c>
      <c r="D15" s="138"/>
      <c r="E15" s="100">
        <f t="shared" si="0"/>
        <v>18590</v>
      </c>
      <c r="F15" s="101">
        <f t="shared" si="0"/>
        <v>18589.899999999998</v>
      </c>
      <c r="G15" s="137">
        <f t="shared" si="2"/>
        <v>0.10000000000218279</v>
      </c>
      <c r="H15" s="102">
        <f t="shared" si="1"/>
        <v>18590</v>
      </c>
      <c r="I15" s="103">
        <f t="shared" si="1"/>
        <v>18589.899999999998</v>
      </c>
      <c r="J15" s="90">
        <f t="shared" si="3"/>
        <v>0.10000000000218279</v>
      </c>
      <c r="K15" s="104">
        <v>18590</v>
      </c>
      <c r="L15" s="105">
        <v>18589.899999999998</v>
      </c>
      <c r="M15" s="93">
        <f t="shared" si="4"/>
        <v>0.10000000000218279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4">
        <v>0</v>
      </c>
      <c r="U15" s="105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101</v>
      </c>
      <c r="D16" s="138"/>
      <c r="E16" s="100">
        <f t="shared" si="0"/>
        <v>1345800</v>
      </c>
      <c r="F16" s="101">
        <f t="shared" si="0"/>
        <v>1345798.8800000001</v>
      </c>
      <c r="G16" s="137">
        <f t="shared" si="2"/>
        <v>1.1199999998789281</v>
      </c>
      <c r="H16" s="102">
        <f t="shared" si="1"/>
        <v>1345800</v>
      </c>
      <c r="I16" s="103">
        <f t="shared" si="1"/>
        <v>1345798.8800000001</v>
      </c>
      <c r="J16" s="90">
        <f t="shared" si="3"/>
        <v>1.1199999998789281</v>
      </c>
      <c r="K16" s="104">
        <v>1345800</v>
      </c>
      <c r="L16" s="105">
        <v>1345798.8800000001</v>
      </c>
      <c r="M16" s="93">
        <f t="shared" si="4"/>
        <v>1.1199999998789281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4">
        <v>0</v>
      </c>
      <c r="U16" s="105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102</v>
      </c>
      <c r="D17" s="138"/>
      <c r="E17" s="100">
        <f t="shared" si="0"/>
        <v>67000</v>
      </c>
      <c r="F17" s="101">
        <f t="shared" si="0"/>
        <v>51327.02</v>
      </c>
      <c r="G17" s="137">
        <f t="shared" si="2"/>
        <v>15672.980000000003</v>
      </c>
      <c r="H17" s="102">
        <f t="shared" si="1"/>
        <v>67000</v>
      </c>
      <c r="I17" s="103">
        <f t="shared" si="1"/>
        <v>51327.02</v>
      </c>
      <c r="J17" s="90">
        <f t="shared" si="3"/>
        <v>15672.980000000003</v>
      </c>
      <c r="K17" s="104">
        <v>67000</v>
      </c>
      <c r="L17" s="105">
        <v>51327.02</v>
      </c>
      <c r="M17" s="93">
        <f t="shared" si="4"/>
        <v>15672.980000000003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4">
        <v>0</v>
      </c>
      <c r="U17" s="105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103</v>
      </c>
      <c r="D18" s="138"/>
      <c r="E18" s="100">
        <f t="shared" si="0"/>
        <v>258400</v>
      </c>
      <c r="F18" s="101">
        <f t="shared" si="0"/>
        <v>79801.98</v>
      </c>
      <c r="G18" s="137">
        <f t="shared" si="2"/>
        <v>178598.02000000002</v>
      </c>
      <c r="H18" s="102">
        <f t="shared" si="1"/>
        <v>258400</v>
      </c>
      <c r="I18" s="103">
        <f t="shared" si="1"/>
        <v>79801.98</v>
      </c>
      <c r="J18" s="90">
        <f t="shared" si="3"/>
        <v>178598.02000000002</v>
      </c>
      <c r="K18" s="104">
        <v>258400</v>
      </c>
      <c r="L18" s="105">
        <v>79801.98</v>
      </c>
      <c r="M18" s="93">
        <f t="shared" si="4"/>
        <v>178598.02000000002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4">
        <v>0</v>
      </c>
      <c r="U18" s="105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104</v>
      </c>
      <c r="D19" s="138"/>
      <c r="E19" s="100">
        <f t="shared" si="0"/>
        <v>0</v>
      </c>
      <c r="F19" s="101">
        <f t="shared" si="0"/>
        <v>0</v>
      </c>
      <c r="G19" s="137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4">
        <v>0</v>
      </c>
      <c r="U19" s="105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105</v>
      </c>
      <c r="D20" s="138"/>
      <c r="E20" s="100">
        <f t="shared" si="0"/>
        <v>9400</v>
      </c>
      <c r="F20" s="101">
        <f t="shared" si="0"/>
        <v>6519.6</v>
      </c>
      <c r="G20" s="137">
        <f t="shared" si="2"/>
        <v>2880.3999999999996</v>
      </c>
      <c r="H20" s="102">
        <f t="shared" si="1"/>
        <v>9400</v>
      </c>
      <c r="I20" s="103">
        <f t="shared" si="1"/>
        <v>6519.6</v>
      </c>
      <c r="J20" s="90">
        <f t="shared" si="3"/>
        <v>2880.3999999999996</v>
      </c>
      <c r="K20" s="104">
        <v>9400</v>
      </c>
      <c r="L20" s="105">
        <v>6519.6</v>
      </c>
      <c r="M20" s="93">
        <f t="shared" si="4"/>
        <v>2880.3999999999996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4">
        <v>0</v>
      </c>
      <c r="U20" s="105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106</v>
      </c>
      <c r="D21" s="138"/>
      <c r="E21" s="100">
        <f t="shared" si="0"/>
        <v>1774.4</v>
      </c>
      <c r="F21" s="101">
        <f t="shared" si="0"/>
        <v>1774.4</v>
      </c>
      <c r="G21" s="137">
        <f t="shared" si="2"/>
        <v>0</v>
      </c>
      <c r="H21" s="102">
        <f t="shared" si="1"/>
        <v>1774.4</v>
      </c>
      <c r="I21" s="103">
        <f t="shared" si="1"/>
        <v>1774.4</v>
      </c>
      <c r="J21" s="90">
        <f t="shared" si="3"/>
        <v>0</v>
      </c>
      <c r="K21" s="104">
        <v>1774.4</v>
      </c>
      <c r="L21" s="105">
        <v>1774.4</v>
      </c>
      <c r="M21" s="93">
        <f t="shared" si="4"/>
        <v>0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4">
        <v>0</v>
      </c>
      <c r="U21" s="105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0</v>
      </c>
      <c r="AJ21" s="105">
        <v>0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107</v>
      </c>
      <c r="D22" s="138"/>
      <c r="E22" s="100">
        <f t="shared" si="0"/>
        <v>25400</v>
      </c>
      <c r="F22" s="101">
        <f t="shared" si="0"/>
        <v>12000</v>
      </c>
      <c r="G22" s="137">
        <f t="shared" si="2"/>
        <v>13400</v>
      </c>
      <c r="H22" s="102">
        <f t="shared" si="1"/>
        <v>25400</v>
      </c>
      <c r="I22" s="103">
        <f t="shared" si="1"/>
        <v>12000</v>
      </c>
      <c r="J22" s="90">
        <f t="shared" si="3"/>
        <v>13400</v>
      </c>
      <c r="K22" s="104">
        <f>32500-7100</f>
        <v>25400</v>
      </c>
      <c r="L22" s="105">
        <v>12000</v>
      </c>
      <c r="M22" s="93">
        <f t="shared" si="4"/>
        <v>13400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4">
        <v>0</v>
      </c>
      <c r="U22" s="105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108</v>
      </c>
      <c r="D23" s="138"/>
      <c r="E23" s="100">
        <f t="shared" si="0"/>
        <v>910</v>
      </c>
      <c r="F23" s="101">
        <f t="shared" si="0"/>
        <v>0</v>
      </c>
      <c r="G23" s="137">
        <f t="shared" si="2"/>
        <v>910</v>
      </c>
      <c r="H23" s="102">
        <f t="shared" si="1"/>
        <v>910</v>
      </c>
      <c r="I23" s="103">
        <f t="shared" si="1"/>
        <v>0</v>
      </c>
      <c r="J23" s="90">
        <f t="shared" si="3"/>
        <v>910</v>
      </c>
      <c r="K23" s="104">
        <v>910</v>
      </c>
      <c r="L23" s="105">
        <v>0</v>
      </c>
      <c r="M23" s="93">
        <f t="shared" si="4"/>
        <v>910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4">
        <v>0</v>
      </c>
      <c r="U23" s="105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>
        <v>0</v>
      </c>
      <c r="AG23" s="105">
        <v>0</v>
      </c>
      <c r="AH23" s="93">
        <f t="shared" si="11"/>
        <v>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109</v>
      </c>
      <c r="D24" s="138"/>
      <c r="E24" s="100">
        <f t="shared" si="0"/>
        <v>680505</v>
      </c>
      <c r="F24" s="101">
        <f t="shared" si="0"/>
        <v>285512</v>
      </c>
      <c r="G24" s="137">
        <f t="shared" si="2"/>
        <v>394993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4">
        <v>0</v>
      </c>
      <c r="U24" s="105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285512</v>
      </c>
      <c r="AJ24" s="105">
        <v>285512</v>
      </c>
      <c r="AK24" s="93">
        <f t="shared" si="12"/>
        <v>0</v>
      </c>
      <c r="AL24" s="104"/>
      <c r="AM24" s="105">
        <v>0</v>
      </c>
      <c r="AN24" s="93">
        <f t="shared" si="13"/>
        <v>0</v>
      </c>
      <c r="AO24" s="104">
        <v>21200</v>
      </c>
      <c r="AP24" s="105">
        <v>0</v>
      </c>
      <c r="AQ24" s="93">
        <f t="shared" si="14"/>
        <v>21200</v>
      </c>
      <c r="AR24" s="104">
        <v>190800</v>
      </c>
      <c r="AS24" s="105">
        <v>0</v>
      </c>
      <c r="AT24" s="93">
        <f t="shared" si="15"/>
        <v>190800</v>
      </c>
      <c r="AU24" s="104">
        <v>17647.5</v>
      </c>
      <c r="AV24" s="105">
        <v>0</v>
      </c>
      <c r="AW24" s="93">
        <f t="shared" si="16"/>
        <v>17647.5</v>
      </c>
      <c r="AX24" s="104">
        <f>158827.5+6518</f>
        <v>165345.5</v>
      </c>
      <c r="AY24" s="105">
        <v>0</v>
      </c>
      <c r="AZ24" s="93">
        <f t="shared" si="17"/>
        <v>165345.5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110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4">
        <v>0</v>
      </c>
      <c r="U25" s="110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111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19">
        <v>0</v>
      </c>
      <c r="U26" s="120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112</v>
      </c>
      <c r="B27" s="124"/>
      <c r="C27" s="124"/>
      <c r="D27" s="140"/>
      <c r="E27" s="125">
        <f t="shared" ref="E27:BB27" si="20">SUM(E9:E26)</f>
        <v>19061488.390000001</v>
      </c>
      <c r="F27" s="126">
        <f t="shared" si="20"/>
        <v>13492589.380000001</v>
      </c>
      <c r="G27" s="127">
        <f t="shared" si="20"/>
        <v>5568899.0100000016</v>
      </c>
      <c r="H27" s="128">
        <f t="shared" si="20"/>
        <v>18269853.390000001</v>
      </c>
      <c r="I27" s="129">
        <f t="shared" si="20"/>
        <v>13099079.220000001</v>
      </c>
      <c r="J27" s="130">
        <f t="shared" si="20"/>
        <v>5170774.1700000018</v>
      </c>
      <c r="K27" s="128">
        <f t="shared" si="20"/>
        <v>6582524.4000000004</v>
      </c>
      <c r="L27" s="132">
        <f t="shared" si="20"/>
        <v>4735210.28</v>
      </c>
      <c r="M27" s="133">
        <f t="shared" si="20"/>
        <v>1847314.1199999999</v>
      </c>
      <c r="N27" s="128">
        <f t="shared" si="20"/>
        <v>11634500</v>
      </c>
      <c r="O27" s="132">
        <f t="shared" si="20"/>
        <v>8339535.9500000002</v>
      </c>
      <c r="P27" s="133">
        <f t="shared" si="20"/>
        <v>3294964.05</v>
      </c>
      <c r="Q27" s="128">
        <f t="shared" si="20"/>
        <v>0</v>
      </c>
      <c r="R27" s="132">
        <f t="shared" si="20"/>
        <v>0</v>
      </c>
      <c r="S27" s="133">
        <f t="shared" si="20"/>
        <v>0</v>
      </c>
      <c r="T27" s="141">
        <f t="shared" ref="T27:AB27" si="21">SUM(T9:T26)</f>
        <v>2860</v>
      </c>
      <c r="U27" s="134">
        <f t="shared" si="21"/>
        <v>0</v>
      </c>
      <c r="V27" s="133">
        <f t="shared" si="21"/>
        <v>2860</v>
      </c>
      <c r="W27" s="141">
        <f t="shared" si="21"/>
        <v>25636</v>
      </c>
      <c r="X27" s="134">
        <f t="shared" si="21"/>
        <v>0</v>
      </c>
      <c r="Y27" s="133">
        <f t="shared" si="21"/>
        <v>25636</v>
      </c>
      <c r="Z27" s="128">
        <f t="shared" si="21"/>
        <v>24332.99</v>
      </c>
      <c r="AA27" s="132">
        <f t="shared" si="21"/>
        <v>24332.989999999998</v>
      </c>
      <c r="AB27" s="133">
        <f t="shared" si="21"/>
        <v>0</v>
      </c>
      <c r="AC27" s="128">
        <f t="shared" si="20"/>
        <v>0</v>
      </c>
      <c r="AD27" s="132">
        <f t="shared" si="20"/>
        <v>0</v>
      </c>
      <c r="AE27" s="133">
        <f t="shared" si="20"/>
        <v>0</v>
      </c>
      <c r="AF27" s="128">
        <f t="shared" si="20"/>
        <v>0</v>
      </c>
      <c r="AG27" s="132">
        <f t="shared" si="20"/>
        <v>0</v>
      </c>
      <c r="AH27" s="133">
        <f t="shared" si="20"/>
        <v>0</v>
      </c>
      <c r="AI27" s="131">
        <f t="shared" si="20"/>
        <v>396642</v>
      </c>
      <c r="AJ27" s="132">
        <f t="shared" si="20"/>
        <v>393510.16000000003</v>
      </c>
      <c r="AK27" s="133">
        <f t="shared" si="20"/>
        <v>3131.8399999999965</v>
      </c>
      <c r="AL27" s="128">
        <f t="shared" si="20"/>
        <v>0</v>
      </c>
      <c r="AM27" s="132">
        <f t="shared" si="20"/>
        <v>0</v>
      </c>
      <c r="AN27" s="133">
        <f t="shared" si="20"/>
        <v>0</v>
      </c>
      <c r="AO27" s="128">
        <f t="shared" ref="AO27:AZ27" si="22">SUM(AO9:AO26)</f>
        <v>21200</v>
      </c>
      <c r="AP27" s="132">
        <f t="shared" si="22"/>
        <v>0</v>
      </c>
      <c r="AQ27" s="133">
        <f t="shared" si="22"/>
        <v>21200</v>
      </c>
      <c r="AR27" s="128">
        <f t="shared" si="22"/>
        <v>190800</v>
      </c>
      <c r="AS27" s="132">
        <f t="shared" si="22"/>
        <v>0</v>
      </c>
      <c r="AT27" s="133">
        <f t="shared" si="22"/>
        <v>190800</v>
      </c>
      <c r="AU27" s="128">
        <f t="shared" si="22"/>
        <v>17647.5</v>
      </c>
      <c r="AV27" s="132">
        <f t="shared" si="22"/>
        <v>0</v>
      </c>
      <c r="AW27" s="133">
        <f t="shared" si="22"/>
        <v>17647.5</v>
      </c>
      <c r="AX27" s="128">
        <f t="shared" si="22"/>
        <v>165345.5</v>
      </c>
      <c r="AY27" s="132">
        <f t="shared" si="22"/>
        <v>0</v>
      </c>
      <c r="AZ27" s="133">
        <f t="shared" si="22"/>
        <v>165345.5</v>
      </c>
      <c r="BA27" s="128">
        <f t="shared" si="20"/>
        <v>0</v>
      </c>
      <c r="BB27" s="132">
        <f t="shared" si="20"/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3F4B-6ABC-4993-88C4-D792DA5B0F93}">
  <sheetPr codeName="Лист11">
    <pageSetUpPr fitToPage="1"/>
  </sheetPr>
  <dimension ref="A1:O127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173846.55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173846.55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100+404</f>
        <v>504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12072.68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12072.68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11200+349.44</f>
        <v>11549.44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10</v>
      </c>
      <c r="C21" s="12"/>
      <c r="D21" s="13">
        <v>144389.87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144389.87</v>
      </c>
      <c r="D22" s="17"/>
      <c r="E22" s="18">
        <f>D21-C22</f>
        <v>0</v>
      </c>
    </row>
    <row r="23" spans="1:15" collapsed="1" x14ac:dyDescent="0.3">
      <c r="A23" s="11">
        <v>507</v>
      </c>
      <c r="B23" s="20" t="s">
        <v>11</v>
      </c>
      <c r="C23" s="17">
        <v>1795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f>7259.69+3597+13490</f>
        <v>24346.69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1375</f>
        <v>1375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1922+140+2391+1164</f>
        <v>5617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510</v>
      </c>
      <c r="B27" s="20" t="s">
        <v>15</v>
      </c>
      <c r="C27" s="17">
        <f>2590</f>
        <v>2590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508</v>
      </c>
      <c r="B28" s="20" t="s">
        <v>16</v>
      </c>
      <c r="C28" s="17">
        <f>75075.3</f>
        <v>75075.3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505</v>
      </c>
      <c r="B29" s="20" t="s">
        <v>17</v>
      </c>
      <c r="C29" s="17">
        <f>21924</f>
        <v>21924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18</v>
      </c>
      <c r="C30" s="17">
        <v>9266.8799999999992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19</v>
      </c>
      <c r="C31" s="17">
        <v>2400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20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21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22</v>
      </c>
      <c r="C40" s="23"/>
      <c r="D40" s="13">
        <v>3850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SUM(C42:C46)</f>
        <v>3850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23</v>
      </c>
      <c r="C42" s="17">
        <v>1050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24</v>
      </c>
      <c r="C43" s="17">
        <v>2580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801</v>
      </c>
      <c r="B44" s="20" t="s">
        <v>25</v>
      </c>
      <c r="C44" s="17">
        <v>220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1"/>
      <c r="C46" s="17"/>
      <c r="D46" s="24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2210.9</v>
      </c>
      <c r="B47" s="12" t="s">
        <v>26</v>
      </c>
      <c r="C47" s="12"/>
      <c r="D47" s="13">
        <v>730</v>
      </c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4"/>
      <c r="B48" s="15"/>
      <c r="C48" s="16">
        <f>SUM(C49:C52)</f>
        <v>730</v>
      </c>
      <c r="D48" s="17"/>
      <c r="E48" s="18">
        <f>D47-C48</f>
        <v>0</v>
      </c>
    </row>
    <row r="49" spans="1:15" collapsed="1" x14ac:dyDescent="0.3">
      <c r="A49" s="11"/>
      <c r="B49" s="20" t="s">
        <v>27</v>
      </c>
      <c r="C49" s="17">
        <v>600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/>
      <c r="B50" s="20" t="s">
        <v>28</v>
      </c>
      <c r="C50" s="17">
        <f>130</f>
        <v>130</v>
      </c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1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12" t="s">
        <v>29</v>
      </c>
      <c r="C53" s="12"/>
      <c r="D53" s="13">
        <v>12300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4"/>
      <c r="B54" s="15"/>
      <c r="C54" s="16">
        <f>SUM(C55:C67)</f>
        <v>12300</v>
      </c>
      <c r="D54" s="17"/>
      <c r="E54" s="18">
        <f>D53-C54</f>
        <v>0</v>
      </c>
    </row>
    <row r="55" spans="1:15" collapsed="1" x14ac:dyDescent="0.3">
      <c r="A55" s="11">
        <v>904</v>
      </c>
      <c r="B55" s="20" t="s">
        <v>30</v>
      </c>
      <c r="C55" s="17">
        <v>8600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902</v>
      </c>
      <c r="B56" s="20" t="s">
        <v>31</v>
      </c>
      <c r="C56" s="17">
        <v>3700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5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6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27"/>
      <c r="D67" s="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27"/>
      <c r="D68" s="28" t="s">
        <v>32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28" t="s">
        <v>32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28" t="s">
        <v>32</v>
      </c>
    </row>
    <row r="71" spans="1:15" ht="39.75" customHeight="1" x14ac:dyDescent="0.3">
      <c r="A71" s="4">
        <v>2240</v>
      </c>
      <c r="B71" s="5" t="s">
        <v>33</v>
      </c>
      <c r="C71" s="5"/>
      <c r="D71" s="6">
        <f>SUM(D73:D112)</f>
        <v>96616.06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29">
        <v>2240</v>
      </c>
      <c r="B72" s="29"/>
      <c r="C72" s="10"/>
      <c r="D72" s="10">
        <f>Ліцей8!I14</f>
        <v>96616.059999999983</v>
      </c>
      <c r="E72" s="8" t="b">
        <f>D72=D71</f>
        <v>1</v>
      </c>
      <c r="F72" s="30"/>
    </row>
    <row r="73" spans="1:15" collapsed="1" x14ac:dyDescent="0.3">
      <c r="A73" s="14">
        <v>2240.1</v>
      </c>
      <c r="B73" s="12" t="s">
        <v>34</v>
      </c>
      <c r="C73" s="12"/>
      <c r="D73" s="13">
        <f>2845+2326</f>
        <v>5171</v>
      </c>
    </row>
    <row r="74" spans="1:15" hidden="1" x14ac:dyDescent="0.3">
      <c r="A74" s="14">
        <v>2240.1999999999998</v>
      </c>
      <c r="B74" s="22" t="s">
        <v>35</v>
      </c>
      <c r="C74" s="23"/>
      <c r="D74" s="13"/>
    </row>
    <row r="75" spans="1:15" x14ac:dyDescent="0.3">
      <c r="A75" s="14">
        <v>2240.3000000000002</v>
      </c>
      <c r="B75" s="22" t="s">
        <v>36</v>
      </c>
      <c r="C75" s="23"/>
      <c r="D75" s="13">
        <v>23779.95</v>
      </c>
    </row>
    <row r="76" spans="1:15" hidden="1" outlineLevel="1" x14ac:dyDescent="0.3">
      <c r="A76" s="14"/>
      <c r="B76" s="15"/>
      <c r="C76" s="16">
        <f>SUM(C77:C83)</f>
        <v>23779.95</v>
      </c>
      <c r="D76" s="17"/>
      <c r="E76" s="18">
        <f>D75-C76</f>
        <v>0</v>
      </c>
    </row>
    <row r="77" spans="1:15" collapsed="1" x14ac:dyDescent="0.3">
      <c r="A77" s="14">
        <v>301</v>
      </c>
      <c r="B77" s="20" t="s">
        <v>37</v>
      </c>
      <c r="C77" s="17">
        <v>5982.1</v>
      </c>
      <c r="D77" s="17"/>
    </row>
    <row r="78" spans="1:15" x14ac:dyDescent="0.3">
      <c r="A78" s="14">
        <v>301</v>
      </c>
      <c r="B78" s="20" t="s">
        <v>38</v>
      </c>
      <c r="C78" s="17">
        <v>2692.96</v>
      </c>
      <c r="D78" s="17"/>
    </row>
    <row r="79" spans="1:15" x14ac:dyDescent="0.3">
      <c r="A79" s="14">
        <v>301</v>
      </c>
      <c r="B79" s="20" t="s">
        <v>39</v>
      </c>
      <c r="C79" s="17">
        <v>2007.9900000000002</v>
      </c>
      <c r="D79" s="17"/>
    </row>
    <row r="80" spans="1:15" x14ac:dyDescent="0.3">
      <c r="A80" s="14">
        <v>301</v>
      </c>
      <c r="B80" s="20" t="s">
        <v>40</v>
      </c>
      <c r="C80" s="17">
        <v>8491.1299999999992</v>
      </c>
      <c r="D80" s="17"/>
    </row>
    <row r="81" spans="1:5" x14ac:dyDescent="0.3">
      <c r="A81" s="14">
        <v>301</v>
      </c>
      <c r="B81" s="20" t="s">
        <v>41</v>
      </c>
      <c r="C81" s="17">
        <v>4605.7700000000004</v>
      </c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2" t="s">
        <v>42</v>
      </c>
      <c r="C84" s="23"/>
      <c r="D84" s="13"/>
    </row>
    <row r="85" spans="1:5" x14ac:dyDescent="0.3">
      <c r="A85" s="14">
        <v>2240.5</v>
      </c>
      <c r="B85" s="22" t="s">
        <v>43</v>
      </c>
      <c r="C85" s="23"/>
      <c r="D85" s="13">
        <v>5780.28</v>
      </c>
    </row>
    <row r="86" spans="1:5" hidden="1" outlineLevel="1" x14ac:dyDescent="0.3">
      <c r="A86" s="14"/>
      <c r="B86" s="15"/>
      <c r="C86" s="16">
        <f>SUM(C87:C95)</f>
        <v>5780.28</v>
      </c>
      <c r="D86" s="17"/>
      <c r="E86" s="18">
        <f>D85-C86</f>
        <v>0</v>
      </c>
    </row>
    <row r="87" spans="1:5" ht="17.25" customHeight="1" collapsed="1" x14ac:dyDescent="0.3">
      <c r="A87" s="11">
        <v>503</v>
      </c>
      <c r="B87" s="26" t="s">
        <v>44</v>
      </c>
      <c r="C87" s="17">
        <v>3529</v>
      </c>
      <c r="D87" s="17"/>
    </row>
    <row r="88" spans="1:5" ht="17.25" customHeight="1" x14ac:dyDescent="0.3">
      <c r="A88" s="11">
        <v>504</v>
      </c>
      <c r="B88" s="20" t="s">
        <v>45</v>
      </c>
      <c r="C88" s="17">
        <v>1900</v>
      </c>
      <c r="D88" s="17"/>
    </row>
    <row r="89" spans="1:5" ht="17.25" customHeight="1" x14ac:dyDescent="0.3">
      <c r="A89" s="11">
        <v>505</v>
      </c>
      <c r="B89" s="26" t="s">
        <v>46</v>
      </c>
      <c r="C89" s="17">
        <v>351.28</v>
      </c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6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47</v>
      </c>
      <c r="C96" s="23"/>
      <c r="D96" s="13"/>
    </row>
    <row r="97" spans="1:15" x14ac:dyDescent="0.3">
      <c r="A97" s="14">
        <v>2240.6999999999998</v>
      </c>
      <c r="B97" s="22" t="s">
        <v>48</v>
      </c>
      <c r="C97" s="23"/>
      <c r="D97" s="13">
        <v>5621.28</v>
      </c>
    </row>
    <row r="98" spans="1:15" hidden="1" outlineLevel="1" x14ac:dyDescent="0.3">
      <c r="A98" s="14"/>
      <c r="B98" s="15"/>
      <c r="C98" s="16">
        <f>SUM(C99:C102)</f>
        <v>5621.28</v>
      </c>
      <c r="D98" s="17"/>
      <c r="E98" s="18">
        <f>D97-C98</f>
        <v>0</v>
      </c>
    </row>
    <row r="99" spans="1:15" collapsed="1" x14ac:dyDescent="0.3">
      <c r="A99" s="11">
        <v>701</v>
      </c>
      <c r="B99" s="20" t="s">
        <v>49</v>
      </c>
      <c r="C99" s="17">
        <v>5621.28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2" t="s">
        <v>50</v>
      </c>
      <c r="C103" s="23"/>
      <c r="D103" s="13">
        <v>2400.5100000000002</v>
      </c>
    </row>
    <row r="104" spans="1:15" x14ac:dyDescent="0.3">
      <c r="A104" s="14">
        <v>2240.9</v>
      </c>
      <c r="B104" s="22" t="s">
        <v>51</v>
      </c>
      <c r="C104" s="23"/>
      <c r="D104" s="13">
        <v>1909.74</v>
      </c>
    </row>
    <row r="105" spans="1:15" hidden="1" x14ac:dyDescent="0.3">
      <c r="A105" s="14">
        <v>2241.1</v>
      </c>
      <c r="B105" s="22" t="s">
        <v>52</v>
      </c>
      <c r="C105" s="23"/>
      <c r="D105" s="13"/>
    </row>
    <row r="106" spans="1:15" hidden="1" x14ac:dyDescent="0.3">
      <c r="A106" s="14">
        <v>2241.1999999999998</v>
      </c>
      <c r="B106" s="22" t="s">
        <v>53</v>
      </c>
      <c r="C106" s="23"/>
      <c r="D106" s="13"/>
    </row>
    <row r="107" spans="1:15" x14ac:dyDescent="0.3">
      <c r="A107" s="14">
        <v>2241.3000000000002</v>
      </c>
      <c r="B107" s="22" t="s">
        <v>54</v>
      </c>
      <c r="C107" s="23"/>
      <c r="D107" s="13">
        <f>235+235+859+235+319+235+319+235+319+235+319+235+319+235+319+235</f>
        <v>4888</v>
      </c>
    </row>
    <row r="108" spans="1:15" hidden="1" x14ac:dyDescent="0.3">
      <c r="A108" s="14">
        <v>2241.4</v>
      </c>
      <c r="B108" s="22">
        <v>1</v>
      </c>
      <c r="C108" s="23"/>
      <c r="D108" s="13"/>
    </row>
    <row r="109" spans="1:15" hidden="1" x14ac:dyDescent="0.3">
      <c r="A109" s="14">
        <v>2241.5</v>
      </c>
      <c r="B109" s="22" t="s">
        <v>55</v>
      </c>
      <c r="C109" s="23"/>
      <c r="D109" s="13"/>
    </row>
    <row r="110" spans="1:15" ht="38.25" customHeight="1" x14ac:dyDescent="0.3">
      <c r="A110" s="14">
        <v>2241.6</v>
      </c>
      <c r="B110" s="31" t="s">
        <v>56</v>
      </c>
      <c r="C110" s="23"/>
      <c r="D110" s="13">
        <f>824.3+2160.98+4551.46</f>
        <v>7536.74</v>
      </c>
    </row>
    <row r="111" spans="1:15" hidden="1" x14ac:dyDescent="0.3">
      <c r="A111" s="14">
        <v>2241.6999999999998</v>
      </c>
      <c r="B111" s="22" t="s">
        <v>57</v>
      </c>
      <c r="C111" s="23"/>
      <c r="D111" s="13"/>
    </row>
    <row r="112" spans="1:15" x14ac:dyDescent="0.3">
      <c r="A112" s="14">
        <v>2241.9</v>
      </c>
      <c r="B112" s="22" t="s">
        <v>58</v>
      </c>
      <c r="C112" s="23"/>
      <c r="D112" s="13">
        <v>39528.560000000005</v>
      </c>
    </row>
    <row r="113" spans="1:5" hidden="1" outlineLevel="1" x14ac:dyDescent="0.3">
      <c r="A113" s="14"/>
      <c r="B113" s="15"/>
      <c r="C113" s="16">
        <f>SUM(C114:C125)</f>
        <v>39528.560000000005</v>
      </c>
      <c r="D113" s="32"/>
      <c r="E113" s="18">
        <f>D112-C113</f>
        <v>0</v>
      </c>
    </row>
    <row r="114" spans="1:5" ht="33" collapsed="1" x14ac:dyDescent="0.3">
      <c r="A114" s="14">
        <v>901</v>
      </c>
      <c r="B114" s="33" t="s">
        <v>59</v>
      </c>
      <c r="C114" s="17">
        <f>100*9</f>
        <v>900</v>
      </c>
      <c r="D114" s="17"/>
    </row>
    <row r="115" spans="1:5" ht="37.5" x14ac:dyDescent="0.3">
      <c r="A115" s="14">
        <v>902</v>
      </c>
      <c r="B115" s="34" t="s">
        <v>60</v>
      </c>
      <c r="C115" s="17">
        <v>8405.4500000000007</v>
      </c>
      <c r="D115" s="17"/>
    </row>
    <row r="116" spans="1:5" ht="37.5" x14ac:dyDescent="0.3">
      <c r="A116" s="14">
        <v>903</v>
      </c>
      <c r="B116" s="34" t="s">
        <v>61</v>
      </c>
      <c r="C116" s="17">
        <f>408*8</f>
        <v>3264</v>
      </c>
      <c r="D116" s="17"/>
    </row>
    <row r="117" spans="1:5" x14ac:dyDescent="0.3">
      <c r="A117" s="14">
        <v>904</v>
      </c>
      <c r="B117" s="34" t="s">
        <v>62</v>
      </c>
      <c r="C117" s="17">
        <f>243*2</f>
        <v>486</v>
      </c>
      <c r="D117" s="17"/>
    </row>
    <row r="118" spans="1:5" x14ac:dyDescent="0.3">
      <c r="A118" s="14">
        <v>905</v>
      </c>
      <c r="B118" s="34" t="s">
        <v>63</v>
      </c>
      <c r="C118" s="17">
        <f>1255.69+498.72+1123.34</f>
        <v>2877.75</v>
      </c>
      <c r="D118" s="17"/>
    </row>
    <row r="119" spans="1:5" x14ac:dyDescent="0.3">
      <c r="A119" s="14">
        <v>908</v>
      </c>
      <c r="B119" s="34" t="s">
        <v>64</v>
      </c>
      <c r="C119" s="17">
        <v>3046.36</v>
      </c>
      <c r="D119" s="17"/>
    </row>
    <row r="120" spans="1:5" ht="37.5" x14ac:dyDescent="0.3">
      <c r="A120" s="14">
        <v>915</v>
      </c>
      <c r="B120" s="26" t="s">
        <v>65</v>
      </c>
      <c r="C120" s="17">
        <v>1539</v>
      </c>
      <c r="D120" s="17"/>
    </row>
    <row r="121" spans="1:5" x14ac:dyDescent="0.3">
      <c r="A121" s="14">
        <v>916</v>
      </c>
      <c r="B121" s="26" t="s">
        <v>66</v>
      </c>
      <c r="C121" s="17">
        <v>15997.56</v>
      </c>
      <c r="D121" s="17"/>
    </row>
    <row r="122" spans="1:5" ht="37.5" x14ac:dyDescent="0.3">
      <c r="A122" s="14">
        <v>919</v>
      </c>
      <c r="B122" s="26" t="s">
        <v>67</v>
      </c>
      <c r="C122" s="17">
        <v>2665.54</v>
      </c>
      <c r="D122" s="17"/>
    </row>
    <row r="123" spans="1:5" x14ac:dyDescent="0.3">
      <c r="A123" s="14">
        <v>917</v>
      </c>
      <c r="B123" s="26" t="s">
        <v>68</v>
      </c>
      <c r="C123" s="17">
        <v>346.9</v>
      </c>
      <c r="D123" s="17"/>
    </row>
    <row r="124" spans="1:5" hidden="1" x14ac:dyDescent="0.3">
      <c r="A124" s="14"/>
      <c r="B124" s="26"/>
      <c r="C124" s="17"/>
      <c r="D124" s="17"/>
    </row>
    <row r="125" spans="1:5" hidden="1" x14ac:dyDescent="0.3">
      <c r="A125" s="14"/>
      <c r="B125" s="26"/>
      <c r="C125" s="17"/>
      <c r="D125" s="17"/>
    </row>
    <row r="126" spans="1:5" hidden="1" outlineLevel="1" x14ac:dyDescent="0.3">
      <c r="B126" s="35"/>
      <c r="D126" s="3" t="b">
        <f>D71=D72</f>
        <v>1</v>
      </c>
    </row>
    <row r="127" spans="1:5" hidden="1" collapsed="1" x14ac:dyDescent="0.3">
      <c r="B127" s="35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3:C53"/>
    <mergeCell ref="B71:C71"/>
    <mergeCell ref="B73:C73"/>
    <mergeCell ref="B74:C74"/>
    <mergeCell ref="B75:C75"/>
    <mergeCell ref="B84:C84"/>
    <mergeCell ref="B20:C20"/>
    <mergeCell ref="B21:C21"/>
    <mergeCell ref="B33:C33"/>
    <mergeCell ref="B34:C34"/>
    <mergeCell ref="B40:C40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2024-11-15T22:11:39Z</dcterms:created>
  <dcterms:modified xsi:type="dcterms:W3CDTF">2024-11-15T22:11:41Z</dcterms:modified>
</cp:coreProperties>
</file>