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2C7C91FD-6459-475D-B519-99103712A7CC}" xr6:coauthVersionLast="36" xr6:coauthVersionMax="36" xr10:uidLastSave="{00000000-0000-0000-0000-000000000000}"/>
  <bookViews>
    <workbookView xWindow="0" yWindow="0" windowWidth="28800" windowHeight="12225" xr2:uid="{7BC88ABD-A6F9-4601-83EA-FB095F2D19C1}"/>
  </bookViews>
  <sheets>
    <sheet name="Ліцей8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D5" i="2"/>
  <c r="A2" i="2"/>
  <c r="BH27" i="3"/>
  <c r="BG27" i="3"/>
  <c r="BE27" i="3"/>
  <c r="BD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H17" i="3"/>
  <c r="E17" i="3" s="1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H13" i="3"/>
  <c r="E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I11" i="3"/>
  <c r="BF11" i="3"/>
  <c r="BB11" i="3"/>
  <c r="BB27" i="3" s="1"/>
  <c r="BA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 s="1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I9" i="3"/>
  <c r="BI27" i="3" s="1"/>
  <c r="BF9" i="3"/>
  <c r="BF27" i="3" s="1"/>
  <c r="BC9" i="3"/>
  <c r="AZ9" i="3"/>
  <c r="AW9" i="3"/>
  <c r="AW27" i="3" s="1"/>
  <c r="AT9" i="3"/>
  <c r="AT27" i="3" s="1"/>
  <c r="AQ9" i="3"/>
  <c r="AN9" i="3"/>
  <c r="AK9" i="3"/>
  <c r="AK27" i="3" s="1"/>
  <c r="AH9" i="3"/>
  <c r="AH27" i="3" s="1"/>
  <c r="AE9" i="3"/>
  <c r="AB9" i="3"/>
  <c r="Y9" i="3"/>
  <c r="Y27" i="3" s="1"/>
  <c r="V9" i="3"/>
  <c r="V27" i="3" s="1"/>
  <c r="S9" i="3"/>
  <c r="P9" i="3"/>
  <c r="M9" i="3"/>
  <c r="M27" i="3" s="1"/>
  <c r="I9" i="3"/>
  <c r="F9" i="3" s="1"/>
  <c r="H9" i="3"/>
  <c r="C121" i="2"/>
  <c r="C118" i="2"/>
  <c r="C117" i="2"/>
  <c r="C116" i="2"/>
  <c r="C114" i="2"/>
  <c r="C113" i="2"/>
  <c r="E113" i="2" s="1"/>
  <c r="D110" i="2"/>
  <c r="D107" i="2"/>
  <c r="C98" i="2"/>
  <c r="E98" i="2" s="1"/>
  <c r="C87" i="2"/>
  <c r="E87" i="2" s="1"/>
  <c r="C76" i="2"/>
  <c r="E76" i="2" s="1"/>
  <c r="D73" i="2"/>
  <c r="D71" i="2"/>
  <c r="D127" i="2" s="1"/>
  <c r="C55" i="2"/>
  <c r="E55" i="2" s="1"/>
  <c r="C51" i="2"/>
  <c r="C49" i="2"/>
  <c r="E49" i="2" s="1"/>
  <c r="C42" i="2"/>
  <c r="E42" i="2" s="1"/>
  <c r="C36" i="2"/>
  <c r="E36" i="2" s="1"/>
  <c r="C29" i="2"/>
  <c r="C28" i="2"/>
  <c r="C27" i="2"/>
  <c r="C26" i="2"/>
  <c r="C25" i="2"/>
  <c r="C24" i="2"/>
  <c r="C23" i="2"/>
  <c r="C22" i="2"/>
  <c r="E22" i="2" s="1"/>
  <c r="C10" i="2"/>
  <c r="C9" i="2"/>
  <c r="C8" i="2"/>
  <c r="E8" i="2" s="1"/>
  <c r="D7" i="2"/>
  <c r="D6" i="2"/>
  <c r="D4" i="2"/>
  <c r="D67" i="2" s="1"/>
  <c r="E71" i="2" l="1"/>
  <c r="E4" i="2"/>
  <c r="E72" i="2"/>
  <c r="J19" i="3"/>
  <c r="J23" i="3"/>
  <c r="S27" i="3"/>
  <c r="J15" i="3"/>
  <c r="J9" i="3"/>
  <c r="J18" i="3"/>
  <c r="J14" i="3"/>
  <c r="J26" i="3"/>
  <c r="AE27" i="3"/>
  <c r="AQ27" i="3"/>
  <c r="J22" i="3"/>
  <c r="P27" i="3"/>
  <c r="AB27" i="3"/>
  <c r="AN27" i="3"/>
  <c r="AZ27" i="3"/>
  <c r="J10" i="3"/>
  <c r="E10" i="3"/>
  <c r="G10" i="3" s="1"/>
  <c r="BA27" i="3"/>
  <c r="BC11" i="3"/>
  <c r="BC27" i="3" s="1"/>
  <c r="J12" i="3"/>
  <c r="E12" i="3"/>
  <c r="G12" i="3" s="1"/>
  <c r="G14" i="3"/>
  <c r="J16" i="3"/>
  <c r="E16" i="3"/>
  <c r="G16" i="3" s="1"/>
  <c r="G18" i="3"/>
  <c r="J20" i="3"/>
  <c r="E20" i="3"/>
  <c r="G20" i="3" s="1"/>
  <c r="G22" i="3"/>
  <c r="J24" i="3"/>
  <c r="E24" i="3"/>
  <c r="G24" i="3" s="1"/>
  <c r="G26" i="3"/>
  <c r="J11" i="3"/>
  <c r="F11" i="3"/>
  <c r="G11" i="3" s="1"/>
  <c r="J13" i="3"/>
  <c r="F13" i="3"/>
  <c r="G13" i="3" s="1"/>
  <c r="J17" i="3"/>
  <c r="F17" i="3"/>
  <c r="G17" i="3" s="1"/>
  <c r="J21" i="3"/>
  <c r="F21" i="3"/>
  <c r="G21" i="3" s="1"/>
  <c r="J25" i="3"/>
  <c r="F25" i="3"/>
  <c r="G25" i="3" s="1"/>
  <c r="H27" i="3"/>
  <c r="E9" i="3"/>
  <c r="E15" i="3"/>
  <c r="G15" i="3" s="1"/>
  <c r="E19" i="3"/>
  <c r="G19" i="3" s="1"/>
  <c r="E23" i="3"/>
  <c r="G23" i="3" s="1"/>
  <c r="I27" i="3"/>
  <c r="E5" i="2"/>
  <c r="F27" i="3" l="1"/>
  <c r="J27" i="3"/>
  <c r="E27" i="3"/>
  <c r="G9" i="3"/>
  <c r="G27" i="3" s="1"/>
</calcChain>
</file>

<file path=xl/sharedStrings.xml><?xml version="1.0" encoding="utf-8"?>
<sst xmlns="http://schemas.openxmlformats.org/spreadsheetml/2006/main" count="187" uniqueCount="129">
  <si>
    <t>Касові видатки Нововолинський ліцей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</si>
  <si>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</si>
  <si>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</si>
  <si>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</si>
  <si>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</si>
  <si>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</si>
  <si>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</si>
  <si>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</si>
  <si>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</si>
  <si>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</si>
  <si>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</si>
  <si>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фарби лаки / 03.2024</t>
  </si>
  <si>
    <t>буд.мат / 03,07,09.2024</t>
  </si>
  <si>
    <t>сантехніка / 03.2024</t>
  </si>
  <si>
    <t>госп.тов. / 03,05,07,08.2024</t>
  </si>
  <si>
    <t>шпалери / 05.2024</t>
  </si>
  <si>
    <t>вікна ПВХ</t>
  </si>
  <si>
    <t>двері металопласт</t>
  </si>
  <si>
    <t>фарба, емаль / 06.2024</t>
  </si>
  <si>
    <t>емульсія / 06.2024</t>
  </si>
  <si>
    <t xml:space="preserve">плитка 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</si>
  <si>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</si>
  <si>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</si>
  <si>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</si>
  <si>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</si>
  <si>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</si>
  <si>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мастило / 07.2024</t>
  </si>
  <si>
    <t>Запчастини</t>
  </si>
  <si>
    <t>комплектуючі до компютера SSD / 03.2024</t>
  </si>
  <si>
    <t>до бензокоси / 05.2024</t>
  </si>
  <si>
    <t>Ін.матеріали</t>
  </si>
  <si>
    <t>жалюзі / 03.2024</t>
  </si>
  <si>
    <t>бензокоса / 05.2024</t>
  </si>
  <si>
    <t>спортінвентар (мячі) /12.2024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</si>
  <si>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</si>
  <si>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</si>
  <si>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</si>
  <si>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 xml:space="preserve">предмети та обладнання для предмету Захист України 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</si>
  <si>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</si>
  <si>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</si>
  <si>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</si>
  <si>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</si>
  <si>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</si>
  <si>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</si>
  <si>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</si>
  <si>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</si>
  <si>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</si>
  <si>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</si>
  <si>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</si>
  <si>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 10.2024</t>
  </si>
  <si>
    <t>доставка підручн / 11.2024</t>
  </si>
  <si>
    <t>Оренда приміщень</t>
  </si>
  <si>
    <t>Поточний ремонт</t>
  </si>
  <si>
    <t>поточ.рем. Тепло-лічильника / 01.2024</t>
  </si>
  <si>
    <t>Поточний ремонт оргтехніки (перфоратора та бензопили) / 03.2024</t>
  </si>
  <si>
    <t>водопров.мережі / 03.2024</t>
  </si>
  <si>
    <t>поточний ремонт пандуса</t>
  </si>
  <si>
    <t>Поточний ремонт покрівлі</t>
  </si>
  <si>
    <t xml:space="preserve">Повірка засобів обліку </t>
  </si>
  <si>
    <t>теплолічильника / 07.2024</t>
  </si>
  <si>
    <t>теплолічильника / 10.2024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</si>
  <si>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</si>
  <si>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</si>
  <si>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</si>
  <si>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</si>
  <si>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</si>
  <si>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</si>
  <si>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</si>
  <si>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 05.2024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</si>
  <si>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</si>
  <si>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</si>
  <si>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</si>
  <si>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</si>
  <si>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</si>
  <si>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</si>
  <si>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</si>
  <si>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</si>
  <si>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навчання з підготовки  населення до національного спротиву / 07.2024</t>
  </si>
  <si>
    <t>промивка системи опалення / 08.2024</t>
  </si>
  <si>
    <t>заміна кришки люка на каналізаційному колодязі / 08.2024</t>
  </si>
  <si>
    <t>тех.діагн. вогнегас. / 09.2024</t>
  </si>
  <si>
    <t>тех. підтримка веб.рес.Медок</t>
  </si>
  <si>
    <t>регенерація катриджа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</si>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</sst>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9618FC9E-C48F-4A67-B3FE-9E53D4055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B057-1806-4B87-96B6-681E8CE411A8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customWidth="1"/>
    <col min="18" max="19" width="21.140625" style="141" customWidth="1"/>
    <col min="20" max="20" width="21.5703125" style="95" customWidth="1"/>
    <col min="21" max="22" width="21.140625" style="141" customWidth="1"/>
    <col min="23" max="23" width="21.5703125" style="95" customWidth="1"/>
    <col min="24" max="25" width="21.140625" style="14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21.5703125" style="95" customWidth="1"/>
    <col min="33" max="34" width="21.140625" style="141" customWidth="1"/>
    <col min="35" max="35" width="18.140625" style="95" hidden="1" customWidth="1"/>
    <col min="36" max="37" width="17.85546875" style="141" hidden="1" customWidth="1"/>
    <col min="38" max="38" width="20.5703125" style="141" customWidth="1"/>
    <col min="39" max="40" width="22.7109375" style="141" customWidth="1"/>
    <col min="41" max="41" width="21.140625" style="95" customWidth="1"/>
    <col min="42" max="43" width="20.85546875" style="141" customWidth="1"/>
    <col min="44" max="44" width="21.5703125" style="95" customWidth="1"/>
    <col min="45" max="46" width="21.140625" style="141" customWidth="1"/>
    <col min="47" max="47" width="21.5703125" style="95" customWidth="1"/>
    <col min="48" max="49" width="21.140625" style="141" customWidth="1"/>
    <col min="50" max="50" width="21.5703125" style="95" customWidth="1"/>
    <col min="51" max="52" width="21.140625" style="141" customWidth="1"/>
    <col min="53" max="53" width="21.5703125" style="95" customWidth="1"/>
    <col min="54" max="55" width="21.140625" style="14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59" width="22" style="95" hidden="1" customWidth="1"/>
    <col min="60" max="60" width="20" style="141" hidden="1" customWidth="1"/>
    <col min="61" max="61" width="18.28515625" style="141" hidden="1" customWidth="1"/>
    <col min="62" max="63" width="18.140625" style="141" customWidth="1"/>
    <col min="64" max="64" width="14.28515625" style="95" customWidth="1"/>
    <col min="65" max="67" width="18.140625" style="141" customWidth="1"/>
    <col min="68" max="69" width="14.28515625" style="95" customWidth="1"/>
    <col min="70" max="16384" width="9.140625" style="95"/>
  </cols>
  <sheetData>
    <row r="1" spans="1:68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J1" s="37"/>
      <c r="AK1" s="37"/>
      <c r="AL1" s="37"/>
      <c r="AM1" s="38"/>
      <c r="AN1" s="38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H1" s="37"/>
      <c r="BI1" s="37"/>
      <c r="BJ1" s="37"/>
      <c r="BK1" s="38"/>
      <c r="BM1" s="37"/>
      <c r="BN1" s="37"/>
      <c r="BO1" s="38"/>
    </row>
    <row r="2" spans="1:68" s="39" customFormat="1" ht="12.75" customHeight="1" x14ac:dyDescent="0.35">
      <c r="A2" s="35"/>
      <c r="B2" s="40" t="s">
        <v>83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</row>
    <row r="3" spans="1:68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</row>
    <row r="4" spans="1:68" s="39" customFormat="1" ht="25.5" customHeight="1" x14ac:dyDescent="0.35">
      <c r="A4" s="35"/>
      <c r="B4" s="41" t="s">
        <v>84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</row>
    <row r="5" spans="1:68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85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G5" s="44"/>
      <c r="AI5" s="43"/>
      <c r="AL5" s="43"/>
      <c r="AM5" s="43"/>
      <c r="AN5" s="43"/>
      <c r="AO5" s="43"/>
      <c r="AR5" s="43"/>
      <c r="AU5" s="43"/>
      <c r="AX5" s="43"/>
      <c r="BA5" s="43"/>
      <c r="BD5" s="43"/>
      <c r="BG5" s="43"/>
      <c r="BJ5" s="43"/>
      <c r="BK5" s="43"/>
      <c r="BL5" s="43"/>
      <c r="BN5" s="43"/>
      <c r="BO5" s="43"/>
      <c r="BP5" s="43"/>
    </row>
    <row r="6" spans="1:68" s="39" customFormat="1" ht="52.5" customHeight="1" thickBot="1" x14ac:dyDescent="0.3">
      <c r="A6" s="45" t="s">
        <v>86</v>
      </c>
      <c r="B6" s="46" t="s">
        <v>87</v>
      </c>
      <c r="C6" s="47" t="s">
        <v>88</v>
      </c>
      <c r="D6" s="48"/>
      <c r="E6" s="49" t="s">
        <v>89</v>
      </c>
      <c r="F6" s="50"/>
      <c r="G6" s="51"/>
      <c r="H6" s="49" t="s">
        <v>90</v>
      </c>
      <c r="I6" s="50"/>
      <c r="J6" s="51"/>
      <c r="K6" s="52" t="s">
        <v>91</v>
      </c>
      <c r="L6" s="53"/>
      <c r="M6" s="54"/>
      <c r="N6" s="52" t="s">
        <v>92</v>
      </c>
      <c r="O6" s="53"/>
      <c r="P6" s="54"/>
      <c r="Q6" s="52" t="s">
        <v>93</v>
      </c>
      <c r="R6" s="53"/>
      <c r="S6" s="54"/>
      <c r="T6" s="52" t="s">
        <v>94</v>
      </c>
      <c r="U6" s="53"/>
      <c r="V6" s="54"/>
      <c r="W6" s="52" t="s">
        <v>95</v>
      </c>
      <c r="X6" s="53"/>
      <c r="Y6" s="54"/>
      <c r="Z6" s="52" t="s">
        <v>96</v>
      </c>
      <c r="AA6" s="53"/>
      <c r="AB6" s="54"/>
      <c r="AC6" s="52" t="s">
        <v>97</v>
      </c>
      <c r="AD6" s="53"/>
      <c r="AE6" s="54"/>
      <c r="AF6" s="52" t="s">
        <v>98</v>
      </c>
      <c r="AG6" s="53"/>
      <c r="AH6" s="54"/>
      <c r="AI6" s="52" t="s">
        <v>99</v>
      </c>
      <c r="AJ6" s="53"/>
      <c r="AK6" s="54"/>
      <c r="AL6" s="53" t="s">
        <v>100</v>
      </c>
      <c r="AM6" s="53"/>
      <c r="AN6" s="54"/>
      <c r="AO6" s="52" t="s">
        <v>101</v>
      </c>
      <c r="AP6" s="53"/>
      <c r="AQ6" s="54"/>
      <c r="AR6" s="52" t="s">
        <v>102</v>
      </c>
      <c r="AS6" s="53"/>
      <c r="AT6" s="54"/>
      <c r="AU6" s="52" t="s">
        <v>103</v>
      </c>
      <c r="AV6" s="53"/>
      <c r="AW6" s="54"/>
      <c r="AX6" s="52" t="s">
        <v>104</v>
      </c>
      <c r="AY6" s="53"/>
      <c r="AZ6" s="54"/>
      <c r="BA6" s="52" t="s">
        <v>105</v>
      </c>
      <c r="BB6" s="53"/>
      <c r="BC6" s="54"/>
      <c r="BD6" s="55" t="s">
        <v>106</v>
      </c>
      <c r="BE6" s="56"/>
      <c r="BF6" s="57"/>
      <c r="BG6" s="55" t="s">
        <v>107</v>
      </c>
      <c r="BH6" s="56"/>
      <c r="BI6" s="57"/>
    </row>
    <row r="7" spans="1:68" s="39" customFormat="1" ht="49.5" customHeight="1" thickBot="1" x14ac:dyDescent="0.3">
      <c r="A7" s="58"/>
      <c r="B7" s="59"/>
      <c r="C7" s="60"/>
      <c r="D7" s="61"/>
      <c r="E7" s="62" t="s">
        <v>108</v>
      </c>
      <c r="F7" s="63" t="s">
        <v>109</v>
      </c>
      <c r="G7" s="64" t="s">
        <v>110</v>
      </c>
      <c r="H7" s="62" t="s">
        <v>108</v>
      </c>
      <c r="I7" s="63" t="s">
        <v>109</v>
      </c>
      <c r="J7" s="64" t="s">
        <v>110</v>
      </c>
      <c r="K7" s="65" t="s">
        <v>108</v>
      </c>
      <c r="L7" s="66" t="s">
        <v>109</v>
      </c>
      <c r="M7" s="67" t="s">
        <v>110</v>
      </c>
      <c r="N7" s="65" t="s">
        <v>108</v>
      </c>
      <c r="O7" s="66" t="s">
        <v>109</v>
      </c>
      <c r="P7" s="67" t="s">
        <v>110</v>
      </c>
      <c r="Q7" s="65" t="s">
        <v>108</v>
      </c>
      <c r="R7" s="66" t="s">
        <v>109</v>
      </c>
      <c r="S7" s="67" t="s">
        <v>110</v>
      </c>
      <c r="T7" s="65" t="s">
        <v>108</v>
      </c>
      <c r="U7" s="66" t="s">
        <v>109</v>
      </c>
      <c r="V7" s="67" t="s">
        <v>110</v>
      </c>
      <c r="W7" s="65" t="s">
        <v>108</v>
      </c>
      <c r="X7" s="66" t="s">
        <v>109</v>
      </c>
      <c r="Y7" s="67" t="s">
        <v>110</v>
      </c>
      <c r="Z7" s="65" t="s">
        <v>108</v>
      </c>
      <c r="AA7" s="66" t="s">
        <v>109</v>
      </c>
      <c r="AB7" s="67" t="s">
        <v>110</v>
      </c>
      <c r="AC7" s="65" t="s">
        <v>108</v>
      </c>
      <c r="AD7" s="66" t="s">
        <v>109</v>
      </c>
      <c r="AE7" s="67" t="s">
        <v>110</v>
      </c>
      <c r="AF7" s="65" t="s">
        <v>108</v>
      </c>
      <c r="AG7" s="66" t="s">
        <v>109</v>
      </c>
      <c r="AH7" s="67" t="s">
        <v>110</v>
      </c>
      <c r="AI7" s="65" t="s">
        <v>108</v>
      </c>
      <c r="AJ7" s="66" t="s">
        <v>109</v>
      </c>
      <c r="AK7" s="67" t="s">
        <v>110</v>
      </c>
      <c r="AL7" s="65" t="s">
        <v>108</v>
      </c>
      <c r="AM7" s="66" t="s">
        <v>109</v>
      </c>
      <c r="AN7" s="67" t="s">
        <v>110</v>
      </c>
      <c r="AO7" s="65" t="s">
        <v>108</v>
      </c>
      <c r="AP7" s="66" t="s">
        <v>109</v>
      </c>
      <c r="AQ7" s="67" t="s">
        <v>110</v>
      </c>
      <c r="AR7" s="65" t="s">
        <v>108</v>
      </c>
      <c r="AS7" s="66" t="s">
        <v>109</v>
      </c>
      <c r="AT7" s="67" t="s">
        <v>110</v>
      </c>
      <c r="AU7" s="65" t="s">
        <v>108</v>
      </c>
      <c r="AV7" s="66" t="s">
        <v>109</v>
      </c>
      <c r="AW7" s="67" t="s">
        <v>110</v>
      </c>
      <c r="AX7" s="65" t="s">
        <v>108</v>
      </c>
      <c r="AY7" s="66" t="s">
        <v>109</v>
      </c>
      <c r="AZ7" s="67" t="s">
        <v>110</v>
      </c>
      <c r="BA7" s="65" t="s">
        <v>108</v>
      </c>
      <c r="BB7" s="66" t="s">
        <v>109</v>
      </c>
      <c r="BC7" s="67" t="s">
        <v>110</v>
      </c>
      <c r="BD7" s="65" t="s">
        <v>108</v>
      </c>
      <c r="BE7" s="66" t="s">
        <v>109</v>
      </c>
      <c r="BF7" s="67" t="s">
        <v>110</v>
      </c>
      <c r="BG7" s="65" t="s">
        <v>108</v>
      </c>
      <c r="BH7" s="66" t="s">
        <v>109</v>
      </c>
      <c r="BI7" s="67" t="s">
        <v>110</v>
      </c>
    </row>
    <row r="8" spans="1:68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3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9</v>
      </c>
      <c r="AH8" s="78">
        <v>9</v>
      </c>
      <c r="AI8" s="77">
        <v>10</v>
      </c>
      <c r="AJ8" s="78">
        <v>11</v>
      </c>
      <c r="AK8" s="78">
        <v>12</v>
      </c>
      <c r="AL8" s="79">
        <v>13</v>
      </c>
      <c r="AM8" s="80">
        <v>14</v>
      </c>
      <c r="AN8" s="80">
        <v>15</v>
      </c>
      <c r="AO8" s="79">
        <v>16</v>
      </c>
      <c r="AP8" s="80">
        <v>17</v>
      </c>
      <c r="AQ8" s="80">
        <v>18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7">
        <v>10</v>
      </c>
      <c r="BB8" s="78">
        <v>9</v>
      </c>
      <c r="BC8" s="78">
        <v>9</v>
      </c>
      <c r="BD8" s="79">
        <v>19</v>
      </c>
      <c r="BE8" s="80">
        <v>20</v>
      </c>
      <c r="BF8" s="80">
        <v>21</v>
      </c>
      <c r="BG8" s="79">
        <v>19</v>
      </c>
      <c r="BH8" s="80">
        <v>20</v>
      </c>
      <c r="BI8" s="80">
        <v>21</v>
      </c>
    </row>
    <row r="9" spans="1:68" ht="18.75" customHeight="1" x14ac:dyDescent="0.2">
      <c r="A9" s="82" t="s">
        <v>128</v>
      </c>
      <c r="B9" s="133">
        <v>2111</v>
      </c>
      <c r="C9" s="83" t="s">
        <v>111</v>
      </c>
      <c r="D9" s="134"/>
      <c r="E9" s="84">
        <f t="shared" ref="E9:F26" si="0">H9+AI9+AL9+AO9+AX9+BA9+AR9+AU9+BD9+BG9</f>
        <v>12252572.199999999</v>
      </c>
      <c r="F9" s="85">
        <f t="shared" si="0"/>
        <v>12121331.33</v>
      </c>
      <c r="G9" s="135">
        <f>E9-F9</f>
        <v>131240.86999999918</v>
      </c>
      <c r="H9" s="87">
        <f>K9+N9+Q9+T9+W9+Z9+AC9+AF9</f>
        <v>12252572.199999999</v>
      </c>
      <c r="I9" s="88">
        <f>L9+O9+R9+U9+X9+AA9+AD9+AG9</f>
        <v>12121331.33</v>
      </c>
      <c r="J9" s="89">
        <f>H9-I9</f>
        <v>131240.86999999918</v>
      </c>
      <c r="K9" s="90">
        <v>2742790</v>
      </c>
      <c r="L9" s="91">
        <v>2614618.7699999996</v>
      </c>
      <c r="M9" s="92">
        <f>K9-L9</f>
        <v>128171.23000000045</v>
      </c>
      <c r="N9" s="90">
        <v>9473992.1999999993</v>
      </c>
      <c r="O9" s="91">
        <v>9473992.2000000011</v>
      </c>
      <c r="P9" s="92">
        <f>N9-O9</f>
        <v>0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35790</v>
      </c>
      <c r="AA9" s="91">
        <v>32720.359999999997</v>
      </c>
      <c r="AB9" s="92">
        <f>Z9-AA9</f>
        <v>3069.6400000000031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0">
        <v>0</v>
      </c>
      <c r="BH9" s="91">
        <v>0</v>
      </c>
      <c r="BI9" s="92">
        <f>BG9-BH9</f>
        <v>0</v>
      </c>
      <c r="BJ9" s="95"/>
      <c r="BK9" s="95"/>
      <c r="BM9" s="95"/>
      <c r="BN9" s="95"/>
      <c r="BO9" s="95"/>
    </row>
    <row r="10" spans="1:68" ht="18.75" customHeight="1" x14ac:dyDescent="0.2">
      <c r="A10" s="96"/>
      <c r="B10" s="97">
        <v>2120</v>
      </c>
      <c r="C10" s="98" t="s">
        <v>112</v>
      </c>
      <c r="D10" s="136"/>
      <c r="E10" s="99">
        <f t="shared" si="0"/>
        <v>2703173.01</v>
      </c>
      <c r="F10" s="100">
        <f t="shared" si="0"/>
        <v>2680755.21</v>
      </c>
      <c r="G10" s="135">
        <f>E10-F10</f>
        <v>22417.799999999814</v>
      </c>
      <c r="H10" s="101">
        <f t="shared" ref="H10:I26" si="1">K10+N10+Q10+T10+W10+Z10+AC10+AF10</f>
        <v>2703173.01</v>
      </c>
      <c r="I10" s="102">
        <f t="shared" si="1"/>
        <v>2680755.21</v>
      </c>
      <c r="J10" s="89">
        <f>H10-I10</f>
        <v>22417.799999999814</v>
      </c>
      <c r="K10" s="103">
        <v>599730</v>
      </c>
      <c r="L10" s="104">
        <v>577963.74</v>
      </c>
      <c r="M10" s="92">
        <f>K10-L10</f>
        <v>21766.260000000009</v>
      </c>
      <c r="N10" s="103">
        <v>2095593.01</v>
      </c>
      <c r="O10" s="104">
        <v>2095593.0099999998</v>
      </c>
      <c r="P10" s="92">
        <f>N10-O10</f>
        <v>0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7850</v>
      </c>
      <c r="AA10" s="104">
        <v>7198.46</v>
      </c>
      <c r="AB10" s="92">
        <f>Z10-AA10</f>
        <v>651.54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103">
        <v>0</v>
      </c>
      <c r="BH10" s="104">
        <v>0</v>
      </c>
      <c r="BI10" s="92">
        <f>BG10-BH10</f>
        <v>0</v>
      </c>
      <c r="BJ10" s="95"/>
      <c r="BK10" s="95"/>
      <c r="BM10" s="95"/>
      <c r="BN10" s="95"/>
      <c r="BO10" s="95"/>
    </row>
    <row r="11" spans="1:68" ht="18.75" customHeight="1" x14ac:dyDescent="0.2">
      <c r="A11" s="96"/>
      <c r="B11" s="97">
        <v>2210</v>
      </c>
      <c r="C11" s="98" t="s">
        <v>2</v>
      </c>
      <c r="D11" s="136"/>
      <c r="E11" s="99">
        <f t="shared" si="0"/>
        <v>1151248.1600000001</v>
      </c>
      <c r="F11" s="100">
        <f t="shared" si="0"/>
        <v>1151246.31</v>
      </c>
      <c r="G11" s="135">
        <f t="shared" ref="G11:G26" si="2">E11-F11</f>
        <v>1.8500000000931323</v>
      </c>
      <c r="H11" s="101">
        <f t="shared" si="1"/>
        <v>669754</v>
      </c>
      <c r="I11" s="102">
        <f t="shared" si="1"/>
        <v>669752.14999999991</v>
      </c>
      <c r="J11" s="89">
        <f t="shared" ref="J11:J26" si="3">H11-I11</f>
        <v>1.8500000000931323</v>
      </c>
      <c r="K11" s="103">
        <v>597170</v>
      </c>
      <c r="L11" s="104">
        <v>597168.14999999991</v>
      </c>
      <c r="M11" s="92">
        <f t="shared" ref="M11:M26" si="4">K11-L11</f>
        <v>1.8500000000931323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4">
        <v>3060</v>
      </c>
      <c r="U11" s="104">
        <v>3060</v>
      </c>
      <c r="V11" s="92">
        <f t="shared" ref="V11:V26" si="7">T11-U11</f>
        <v>0</v>
      </c>
      <c r="W11" s="105">
        <v>27540</v>
      </c>
      <c r="X11" s="106">
        <v>27540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41984</v>
      </c>
      <c r="AG11" s="104">
        <v>41984</v>
      </c>
      <c r="AH11" s="92">
        <f t="shared" ref="AH11:AH26" si="11">AF11-AG11</f>
        <v>0</v>
      </c>
      <c r="AI11" s="103">
        <v>0</v>
      </c>
      <c r="AJ11" s="104">
        <v>0</v>
      </c>
      <c r="AK11" s="92">
        <f t="shared" ref="AK11:AK26" si="12">AI11-AJ11</f>
        <v>0</v>
      </c>
      <c r="AL11" s="103">
        <v>109638.16</v>
      </c>
      <c r="AM11" s="104">
        <v>109638.16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f>372147-291</f>
        <v>371856</v>
      </c>
      <c r="BB11" s="104">
        <f>372147-291</f>
        <v>371856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103">
        <v>0</v>
      </c>
      <c r="BH11" s="104">
        <v>0</v>
      </c>
      <c r="BI11" s="92">
        <f t="shared" ref="BI11:BI26" si="20">BG11-BH11</f>
        <v>0</v>
      </c>
      <c r="BJ11" s="95"/>
      <c r="BK11" s="95"/>
      <c r="BM11" s="95"/>
      <c r="BN11" s="95"/>
      <c r="BO11" s="95"/>
    </row>
    <row r="12" spans="1:68" ht="18.75" customHeight="1" x14ac:dyDescent="0.2">
      <c r="A12" s="96"/>
      <c r="B12" s="97">
        <v>2220</v>
      </c>
      <c r="C12" s="107" t="s">
        <v>113</v>
      </c>
      <c r="D12" s="108"/>
      <c r="E12" s="99">
        <f t="shared" si="0"/>
        <v>2700</v>
      </c>
      <c r="F12" s="100">
        <f t="shared" si="0"/>
        <v>2484.04</v>
      </c>
      <c r="G12" s="86">
        <f t="shared" si="2"/>
        <v>215.96000000000004</v>
      </c>
      <c r="H12" s="101">
        <f t="shared" si="1"/>
        <v>2700</v>
      </c>
      <c r="I12" s="102">
        <f t="shared" si="1"/>
        <v>2484.04</v>
      </c>
      <c r="J12" s="89">
        <f t="shared" si="3"/>
        <v>215.96000000000004</v>
      </c>
      <c r="K12" s="103">
        <v>2700</v>
      </c>
      <c r="L12" s="109">
        <v>2484.04</v>
      </c>
      <c r="M12" s="92">
        <f t="shared" si="4"/>
        <v>215.96000000000004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103">
        <v>0</v>
      </c>
      <c r="BH12" s="109">
        <v>0</v>
      </c>
      <c r="BI12" s="92">
        <f t="shared" si="20"/>
        <v>0</v>
      </c>
      <c r="BJ12" s="95"/>
      <c r="BK12" s="95"/>
      <c r="BM12" s="95"/>
      <c r="BN12" s="95"/>
      <c r="BO12" s="95"/>
    </row>
    <row r="13" spans="1:68" ht="18.75" customHeight="1" x14ac:dyDescent="0.2">
      <c r="A13" s="96"/>
      <c r="B13" s="97">
        <v>2230</v>
      </c>
      <c r="C13" s="98" t="s">
        <v>114</v>
      </c>
      <c r="D13" s="136"/>
      <c r="E13" s="99">
        <f t="shared" si="0"/>
        <v>1450380</v>
      </c>
      <c r="F13" s="100">
        <f t="shared" si="0"/>
        <v>1078200</v>
      </c>
      <c r="G13" s="135">
        <f t="shared" si="2"/>
        <v>372180</v>
      </c>
      <c r="H13" s="101">
        <f t="shared" si="1"/>
        <v>1450380</v>
      </c>
      <c r="I13" s="102">
        <f t="shared" si="1"/>
        <v>1078200</v>
      </c>
      <c r="J13" s="89">
        <f t="shared" si="3"/>
        <v>372180</v>
      </c>
      <c r="K13" s="103">
        <v>998090</v>
      </c>
      <c r="L13" s="104">
        <v>852380</v>
      </c>
      <c r="M13" s="92">
        <f t="shared" si="4"/>
        <v>145710</v>
      </c>
      <c r="N13" s="103">
        <v>0</v>
      </c>
      <c r="O13" s="104">
        <v>0</v>
      </c>
      <c r="P13" s="92">
        <f t="shared" si="5"/>
        <v>0</v>
      </c>
      <c r="Q13" s="103">
        <v>452290</v>
      </c>
      <c r="R13" s="104">
        <v>225820</v>
      </c>
      <c r="S13" s="92">
        <f t="shared" si="6"/>
        <v>226470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103">
        <v>0</v>
      </c>
      <c r="BH13" s="104">
        <v>0</v>
      </c>
      <c r="BI13" s="92">
        <f t="shared" si="20"/>
        <v>0</v>
      </c>
      <c r="BJ13" s="95"/>
      <c r="BK13" s="95"/>
      <c r="BM13" s="95"/>
      <c r="BN13" s="95"/>
      <c r="BO13" s="95"/>
    </row>
    <row r="14" spans="1:68" ht="18.75" customHeight="1" x14ac:dyDescent="0.2">
      <c r="A14" s="96"/>
      <c r="B14" s="97">
        <v>2240</v>
      </c>
      <c r="C14" s="98" t="s">
        <v>40</v>
      </c>
      <c r="D14" s="136"/>
      <c r="E14" s="99">
        <f t="shared" si="0"/>
        <v>408045</v>
      </c>
      <c r="F14" s="100">
        <f t="shared" si="0"/>
        <v>408040.22</v>
      </c>
      <c r="G14" s="135">
        <f t="shared" si="2"/>
        <v>4.7800000000279397</v>
      </c>
      <c r="H14" s="101">
        <f t="shared" si="1"/>
        <v>408045</v>
      </c>
      <c r="I14" s="102">
        <f t="shared" si="1"/>
        <v>408040.22</v>
      </c>
      <c r="J14" s="89">
        <f t="shared" si="3"/>
        <v>4.7800000000279397</v>
      </c>
      <c r="K14" s="103">
        <v>408045</v>
      </c>
      <c r="L14" s="104">
        <v>408040.22</v>
      </c>
      <c r="M14" s="92">
        <f t="shared" si="4"/>
        <v>4.7800000000279397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103">
        <v>0</v>
      </c>
      <c r="BH14" s="104">
        <v>0</v>
      </c>
      <c r="BI14" s="92">
        <f t="shared" si="20"/>
        <v>0</v>
      </c>
      <c r="BJ14" s="95"/>
      <c r="BK14" s="95"/>
      <c r="BM14" s="95"/>
      <c r="BN14" s="95"/>
      <c r="BO14" s="95"/>
    </row>
    <row r="15" spans="1:68" ht="18.75" customHeight="1" x14ac:dyDescent="0.2">
      <c r="A15" s="96"/>
      <c r="B15" s="97">
        <v>2250</v>
      </c>
      <c r="C15" s="98" t="s">
        <v>115</v>
      </c>
      <c r="D15" s="136"/>
      <c r="E15" s="99">
        <f t="shared" si="0"/>
        <v>40000</v>
      </c>
      <c r="F15" s="100">
        <f t="shared" si="0"/>
        <v>33522.299999999996</v>
      </c>
      <c r="G15" s="135">
        <f t="shared" si="2"/>
        <v>6477.7000000000044</v>
      </c>
      <c r="H15" s="101">
        <f t="shared" si="1"/>
        <v>40000</v>
      </c>
      <c r="I15" s="102">
        <f t="shared" si="1"/>
        <v>33522.299999999996</v>
      </c>
      <c r="J15" s="89">
        <f t="shared" si="3"/>
        <v>6477.7000000000044</v>
      </c>
      <c r="K15" s="103">
        <v>40000</v>
      </c>
      <c r="L15" s="104">
        <v>33522.299999999996</v>
      </c>
      <c r="M15" s="92">
        <f t="shared" si="4"/>
        <v>6477.7000000000044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103">
        <v>0</v>
      </c>
      <c r="BH15" s="104">
        <v>0</v>
      </c>
      <c r="BI15" s="92">
        <f t="shared" si="20"/>
        <v>0</v>
      </c>
      <c r="BJ15" s="95"/>
      <c r="BK15" s="95"/>
      <c r="BM15" s="95"/>
      <c r="BN15" s="95"/>
      <c r="BO15" s="95"/>
    </row>
    <row r="16" spans="1:68" ht="18.75" customHeight="1" x14ac:dyDescent="0.2">
      <c r="A16" s="96"/>
      <c r="B16" s="97">
        <v>2271</v>
      </c>
      <c r="C16" s="98" t="s">
        <v>116</v>
      </c>
      <c r="D16" s="136"/>
      <c r="E16" s="99">
        <f t="shared" si="0"/>
        <v>2535170</v>
      </c>
      <c r="F16" s="100">
        <f t="shared" si="0"/>
        <v>2535168.71</v>
      </c>
      <c r="G16" s="135">
        <f t="shared" si="2"/>
        <v>1.2900000000372529</v>
      </c>
      <c r="H16" s="101">
        <f t="shared" si="1"/>
        <v>2535170</v>
      </c>
      <c r="I16" s="102">
        <f t="shared" si="1"/>
        <v>2535168.71</v>
      </c>
      <c r="J16" s="89">
        <f t="shared" si="3"/>
        <v>1.2900000000372529</v>
      </c>
      <c r="K16" s="103">
        <v>2535170</v>
      </c>
      <c r="L16" s="104">
        <v>2535168.71</v>
      </c>
      <c r="M16" s="92">
        <f t="shared" si="4"/>
        <v>1.2900000000372529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103">
        <v>0</v>
      </c>
      <c r="BH16" s="104">
        <v>0</v>
      </c>
      <c r="BI16" s="92">
        <f t="shared" si="20"/>
        <v>0</v>
      </c>
      <c r="BJ16" s="95"/>
      <c r="BK16" s="95"/>
      <c r="BM16" s="95"/>
      <c r="BN16" s="95"/>
      <c r="BO16" s="95"/>
    </row>
    <row r="17" spans="1:67" ht="18.75" customHeight="1" x14ac:dyDescent="0.2">
      <c r="A17" s="96"/>
      <c r="B17" s="97">
        <v>2272</v>
      </c>
      <c r="C17" s="98" t="s">
        <v>117</v>
      </c>
      <c r="D17" s="136"/>
      <c r="E17" s="99">
        <f t="shared" si="0"/>
        <v>72300</v>
      </c>
      <c r="F17" s="100">
        <f t="shared" si="0"/>
        <v>72291.989999999991</v>
      </c>
      <c r="G17" s="135">
        <f t="shared" si="2"/>
        <v>8.0100000000093132</v>
      </c>
      <c r="H17" s="101">
        <f t="shared" si="1"/>
        <v>72300</v>
      </c>
      <c r="I17" s="102">
        <f t="shared" si="1"/>
        <v>72291.989999999991</v>
      </c>
      <c r="J17" s="89">
        <f t="shared" si="3"/>
        <v>8.0100000000093132</v>
      </c>
      <c r="K17" s="103">
        <v>72300</v>
      </c>
      <c r="L17" s="104">
        <v>72291.989999999991</v>
      </c>
      <c r="M17" s="92">
        <f t="shared" si="4"/>
        <v>8.0100000000093132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103">
        <v>0</v>
      </c>
      <c r="BH17" s="104">
        <v>0</v>
      </c>
      <c r="BI17" s="92">
        <f t="shared" si="20"/>
        <v>0</v>
      </c>
      <c r="BJ17" s="95"/>
      <c r="BK17" s="95"/>
      <c r="BM17" s="95"/>
      <c r="BN17" s="95"/>
      <c r="BO17" s="95"/>
    </row>
    <row r="18" spans="1:67" ht="18.75" customHeight="1" x14ac:dyDescent="0.2">
      <c r="A18" s="96"/>
      <c r="B18" s="97">
        <v>2273</v>
      </c>
      <c r="C18" s="98" t="s">
        <v>118</v>
      </c>
      <c r="D18" s="136"/>
      <c r="E18" s="99">
        <f t="shared" si="0"/>
        <v>258400</v>
      </c>
      <c r="F18" s="100">
        <f t="shared" si="0"/>
        <v>171893.62</v>
      </c>
      <c r="G18" s="135">
        <f t="shared" si="2"/>
        <v>86506.38</v>
      </c>
      <c r="H18" s="101">
        <f t="shared" si="1"/>
        <v>258400</v>
      </c>
      <c r="I18" s="102">
        <f t="shared" si="1"/>
        <v>171893.62</v>
      </c>
      <c r="J18" s="89">
        <f t="shared" si="3"/>
        <v>86506.38</v>
      </c>
      <c r="K18" s="103">
        <v>258400</v>
      </c>
      <c r="L18" s="104">
        <v>171893.62</v>
      </c>
      <c r="M18" s="92">
        <f t="shared" si="4"/>
        <v>86506.38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103">
        <v>0</v>
      </c>
      <c r="BH18" s="104">
        <v>0</v>
      </c>
      <c r="BI18" s="92">
        <f t="shared" si="20"/>
        <v>0</v>
      </c>
      <c r="BJ18" s="95"/>
      <c r="BK18" s="95"/>
      <c r="BM18" s="95"/>
      <c r="BN18" s="95"/>
      <c r="BO18" s="95"/>
    </row>
    <row r="19" spans="1:67" ht="18.75" customHeight="1" x14ac:dyDescent="0.2">
      <c r="A19" s="96"/>
      <c r="B19" s="97">
        <v>2274</v>
      </c>
      <c r="C19" s="98" t="s">
        <v>119</v>
      </c>
      <c r="D19" s="136"/>
      <c r="E19" s="99">
        <f t="shared" si="0"/>
        <v>0</v>
      </c>
      <c r="F19" s="100">
        <f t="shared" si="0"/>
        <v>0</v>
      </c>
      <c r="G19" s="135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103">
        <v>0</v>
      </c>
      <c r="BH19" s="104">
        <v>0</v>
      </c>
      <c r="BI19" s="92">
        <f t="shared" si="20"/>
        <v>0</v>
      </c>
      <c r="BJ19" s="95"/>
      <c r="BK19" s="95"/>
      <c r="BM19" s="95"/>
      <c r="BN19" s="95"/>
      <c r="BO19" s="95"/>
    </row>
    <row r="20" spans="1:67" ht="18.75" customHeight="1" x14ac:dyDescent="0.2">
      <c r="A20" s="96"/>
      <c r="B20" s="97">
        <v>2275</v>
      </c>
      <c r="C20" s="98" t="s">
        <v>120</v>
      </c>
      <c r="D20" s="136"/>
      <c r="E20" s="99">
        <f t="shared" si="0"/>
        <v>9400</v>
      </c>
      <c r="F20" s="100">
        <f t="shared" si="0"/>
        <v>8978.4600000000009</v>
      </c>
      <c r="G20" s="135">
        <f t="shared" si="2"/>
        <v>421.53999999999905</v>
      </c>
      <c r="H20" s="101">
        <f t="shared" si="1"/>
        <v>9400</v>
      </c>
      <c r="I20" s="102">
        <f t="shared" si="1"/>
        <v>8978.4600000000009</v>
      </c>
      <c r="J20" s="89">
        <f t="shared" si="3"/>
        <v>421.53999999999905</v>
      </c>
      <c r="K20" s="103">
        <v>9400</v>
      </c>
      <c r="L20" s="104">
        <v>8978.4600000000009</v>
      </c>
      <c r="M20" s="92">
        <f t="shared" si="4"/>
        <v>421.53999999999905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103">
        <v>0</v>
      </c>
      <c r="BH20" s="104">
        <v>0</v>
      </c>
      <c r="BI20" s="92">
        <f t="shared" si="20"/>
        <v>0</v>
      </c>
      <c r="BJ20" s="95"/>
      <c r="BK20" s="95"/>
      <c r="BM20" s="95"/>
      <c r="BN20" s="95"/>
      <c r="BO20" s="95"/>
    </row>
    <row r="21" spans="1:67" ht="18.75" customHeight="1" x14ac:dyDescent="0.2">
      <c r="A21" s="96"/>
      <c r="B21" s="97">
        <v>2282</v>
      </c>
      <c r="C21" s="98" t="s">
        <v>121</v>
      </c>
      <c r="D21" s="136"/>
      <c r="E21" s="99">
        <f t="shared" si="0"/>
        <v>1774.4</v>
      </c>
      <c r="F21" s="100">
        <f t="shared" si="0"/>
        <v>1774.4</v>
      </c>
      <c r="G21" s="135">
        <f t="shared" si="2"/>
        <v>0</v>
      </c>
      <c r="H21" s="101">
        <f t="shared" si="1"/>
        <v>1774.4</v>
      </c>
      <c r="I21" s="102">
        <f t="shared" si="1"/>
        <v>1774.4</v>
      </c>
      <c r="J21" s="89">
        <f t="shared" si="3"/>
        <v>0</v>
      </c>
      <c r="K21" s="103">
        <v>1774.4</v>
      </c>
      <c r="L21" s="104">
        <v>1774.4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103">
        <v>0</v>
      </c>
      <c r="BH21" s="104">
        <v>0</v>
      </c>
      <c r="BI21" s="92">
        <f t="shared" si="20"/>
        <v>0</v>
      </c>
      <c r="BJ21" s="95"/>
      <c r="BK21" s="95"/>
      <c r="BM21" s="95"/>
      <c r="BN21" s="95"/>
      <c r="BO21" s="95"/>
    </row>
    <row r="22" spans="1:67" ht="18.75" customHeight="1" x14ac:dyDescent="0.2">
      <c r="A22" s="96"/>
      <c r="B22" s="97">
        <v>2730</v>
      </c>
      <c r="C22" s="98" t="s">
        <v>122</v>
      </c>
      <c r="D22" s="136"/>
      <c r="E22" s="99">
        <f t="shared" si="0"/>
        <v>13500</v>
      </c>
      <c r="F22" s="100">
        <f t="shared" si="0"/>
        <v>13500</v>
      </c>
      <c r="G22" s="135">
        <f t="shared" si="2"/>
        <v>0</v>
      </c>
      <c r="H22" s="101">
        <f t="shared" si="1"/>
        <v>13500</v>
      </c>
      <c r="I22" s="102">
        <f t="shared" si="1"/>
        <v>13500</v>
      </c>
      <c r="J22" s="89">
        <f t="shared" si="3"/>
        <v>0</v>
      </c>
      <c r="K22" s="103">
        <v>13500</v>
      </c>
      <c r="L22" s="104">
        <v>13500</v>
      </c>
      <c r="M22" s="92">
        <f t="shared" si="4"/>
        <v>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103">
        <v>0</v>
      </c>
      <c r="BH22" s="104">
        <v>0</v>
      </c>
      <c r="BI22" s="92">
        <f t="shared" si="20"/>
        <v>0</v>
      </c>
      <c r="BJ22" s="95"/>
      <c r="BK22" s="95"/>
      <c r="BM22" s="95"/>
      <c r="BN22" s="95"/>
      <c r="BO22" s="95"/>
    </row>
    <row r="23" spans="1:67" ht="18.75" customHeight="1" x14ac:dyDescent="0.2">
      <c r="A23" s="96"/>
      <c r="B23" s="97">
        <v>2800</v>
      </c>
      <c r="C23" s="98" t="s">
        <v>123</v>
      </c>
      <c r="D23" s="136"/>
      <c r="E23" s="99">
        <f t="shared" si="0"/>
        <v>910</v>
      </c>
      <c r="F23" s="100">
        <f t="shared" si="0"/>
        <v>910</v>
      </c>
      <c r="G23" s="135">
        <f t="shared" si="2"/>
        <v>0</v>
      </c>
      <c r="H23" s="101">
        <f t="shared" si="1"/>
        <v>910</v>
      </c>
      <c r="I23" s="102">
        <f t="shared" si="1"/>
        <v>910</v>
      </c>
      <c r="J23" s="89">
        <f t="shared" si="3"/>
        <v>0</v>
      </c>
      <c r="K23" s="103">
        <v>910</v>
      </c>
      <c r="L23" s="104">
        <v>910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103">
        <v>0</v>
      </c>
      <c r="BH23" s="104">
        <v>0</v>
      </c>
      <c r="BI23" s="92">
        <f t="shared" si="20"/>
        <v>0</v>
      </c>
      <c r="BJ23" s="95"/>
      <c r="BK23" s="95"/>
      <c r="BM23" s="95"/>
      <c r="BN23" s="95"/>
      <c r="BO23" s="95"/>
    </row>
    <row r="24" spans="1:67" ht="18.75" customHeight="1" x14ac:dyDescent="0.2">
      <c r="A24" s="96"/>
      <c r="B24" s="97">
        <v>3110</v>
      </c>
      <c r="C24" s="98" t="s">
        <v>124</v>
      </c>
      <c r="D24" s="136"/>
      <c r="E24" s="99">
        <f t="shared" si="0"/>
        <v>2776565</v>
      </c>
      <c r="F24" s="100">
        <f t="shared" si="0"/>
        <v>2849567.12</v>
      </c>
      <c r="G24" s="135">
        <f t="shared" si="2"/>
        <v>-73002.120000000112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0</v>
      </c>
      <c r="AJ24" s="104">
        <v>0</v>
      </c>
      <c r="AK24" s="92">
        <f t="shared" si="12"/>
        <v>0</v>
      </c>
      <c r="AL24" s="103">
        <v>334212</v>
      </c>
      <c r="AM24" s="104">
        <v>334212</v>
      </c>
      <c r="AN24" s="92">
        <f t="shared" si="13"/>
        <v>0</v>
      </c>
      <c r="AO24" s="103">
        <v>31200</v>
      </c>
      <c r="AP24" s="104">
        <v>31102.120000000003</v>
      </c>
      <c r="AQ24" s="92">
        <f t="shared" si="14"/>
        <v>97.879999999997381</v>
      </c>
      <c r="AR24" s="103">
        <v>21200</v>
      </c>
      <c r="AS24" s="104">
        <v>28510</v>
      </c>
      <c r="AT24" s="92">
        <f t="shared" si="15"/>
        <v>-7310</v>
      </c>
      <c r="AU24" s="103">
        <v>190800</v>
      </c>
      <c r="AV24" s="104">
        <v>256590</v>
      </c>
      <c r="AW24" s="92">
        <f t="shared" si="16"/>
        <v>-65790</v>
      </c>
      <c r="AX24" s="103">
        <v>219663.5</v>
      </c>
      <c r="AY24" s="104">
        <v>219663.5</v>
      </c>
      <c r="AZ24" s="92">
        <f t="shared" si="17"/>
        <v>0</v>
      </c>
      <c r="BA24" s="103">
        <v>1979489.5</v>
      </c>
      <c r="BB24" s="104">
        <v>1979489.5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103">
        <v>0</v>
      </c>
      <c r="BH24" s="104">
        <v>0</v>
      </c>
      <c r="BI24" s="92">
        <f t="shared" si="20"/>
        <v>0</v>
      </c>
      <c r="BJ24" s="95"/>
      <c r="BK24" s="95"/>
      <c r="BM24" s="95"/>
      <c r="BN24" s="95"/>
      <c r="BO24" s="95"/>
    </row>
    <row r="25" spans="1:67" ht="18.75" customHeight="1" x14ac:dyDescent="0.2">
      <c r="A25" s="96"/>
      <c r="B25" s="111">
        <v>3132</v>
      </c>
      <c r="C25" s="98" t="s">
        <v>125</v>
      </c>
      <c r="D25" s="136"/>
      <c r="E25" s="99">
        <f t="shared" si="0"/>
        <v>0</v>
      </c>
      <c r="F25" s="100">
        <f t="shared" si="0"/>
        <v>0</v>
      </c>
      <c r="G25" s="135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103">
        <v>0</v>
      </c>
      <c r="BH25" s="109">
        <v>0</v>
      </c>
      <c r="BI25" s="92">
        <f t="shared" si="20"/>
        <v>0</v>
      </c>
      <c r="BJ25" s="95"/>
      <c r="BK25" s="95"/>
      <c r="BM25" s="95"/>
      <c r="BN25" s="95"/>
      <c r="BO25" s="95"/>
    </row>
    <row r="26" spans="1:67" ht="18.75" customHeight="1" thickBot="1" x14ac:dyDescent="0.25">
      <c r="A26" s="112"/>
      <c r="B26" s="111">
        <v>3142</v>
      </c>
      <c r="C26" s="113" t="s">
        <v>126</v>
      </c>
      <c r="D26" s="137"/>
      <c r="E26" s="114">
        <f t="shared" si="0"/>
        <v>0</v>
      </c>
      <c r="F26" s="115">
        <f t="shared" si="0"/>
        <v>0</v>
      </c>
      <c r="G26" s="135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118">
        <v>0</v>
      </c>
      <c r="BH26" s="119">
        <v>0</v>
      </c>
      <c r="BI26" s="92">
        <f t="shared" si="20"/>
        <v>0</v>
      </c>
      <c r="BJ26" s="95"/>
      <c r="BK26" s="95"/>
      <c r="BM26" s="95"/>
      <c r="BN26" s="95"/>
      <c r="BO26" s="95"/>
    </row>
    <row r="27" spans="1:67" ht="18.75" customHeight="1" thickBot="1" x14ac:dyDescent="0.25">
      <c r="A27" s="122" t="s">
        <v>127</v>
      </c>
      <c r="B27" s="123"/>
      <c r="C27" s="123"/>
      <c r="D27" s="138"/>
      <c r="E27" s="124">
        <f t="shared" ref="E27:BE27" si="21">SUM(E9:E26)</f>
        <v>23676137.769999996</v>
      </c>
      <c r="F27" s="125">
        <f t="shared" si="21"/>
        <v>23129663.710000001</v>
      </c>
      <c r="G27" s="126">
        <f t="shared" si="21"/>
        <v>546474.05999999901</v>
      </c>
      <c r="H27" s="132">
        <f t="shared" si="21"/>
        <v>20418078.609999999</v>
      </c>
      <c r="I27" s="139">
        <f t="shared" si="21"/>
        <v>19798602.43</v>
      </c>
      <c r="J27" s="127">
        <f t="shared" si="21"/>
        <v>619476.17999999912</v>
      </c>
      <c r="K27" s="132">
        <f t="shared" si="21"/>
        <v>8279979.4000000004</v>
      </c>
      <c r="L27" s="129">
        <f t="shared" si="21"/>
        <v>7890694.3999999994</v>
      </c>
      <c r="M27" s="130">
        <f t="shared" si="21"/>
        <v>389285.00000000058</v>
      </c>
      <c r="N27" s="132">
        <f t="shared" si="21"/>
        <v>11569585.209999999</v>
      </c>
      <c r="O27" s="129">
        <f t="shared" si="21"/>
        <v>11569585.210000001</v>
      </c>
      <c r="P27" s="130">
        <f t="shared" si="21"/>
        <v>0</v>
      </c>
      <c r="Q27" s="132">
        <f t="shared" si="21"/>
        <v>452290</v>
      </c>
      <c r="R27" s="129">
        <f t="shared" si="21"/>
        <v>225820</v>
      </c>
      <c r="S27" s="130">
        <f t="shared" si="21"/>
        <v>226470</v>
      </c>
      <c r="T27" s="140">
        <f t="shared" si="21"/>
        <v>3060</v>
      </c>
      <c r="U27" s="131">
        <f t="shared" si="21"/>
        <v>3060</v>
      </c>
      <c r="V27" s="130">
        <f t="shared" si="21"/>
        <v>0</v>
      </c>
      <c r="W27" s="140">
        <f t="shared" si="21"/>
        <v>27540</v>
      </c>
      <c r="X27" s="131">
        <f t="shared" si="21"/>
        <v>27540</v>
      </c>
      <c r="Y27" s="130">
        <f t="shared" si="21"/>
        <v>0</v>
      </c>
      <c r="Z27" s="132">
        <f t="shared" si="21"/>
        <v>43640</v>
      </c>
      <c r="AA27" s="129">
        <f t="shared" si="21"/>
        <v>39918.82</v>
      </c>
      <c r="AB27" s="130">
        <f t="shared" si="21"/>
        <v>3721.180000000003</v>
      </c>
      <c r="AC27" s="132">
        <f t="shared" si="21"/>
        <v>0</v>
      </c>
      <c r="AD27" s="129">
        <f t="shared" si="21"/>
        <v>0</v>
      </c>
      <c r="AE27" s="130">
        <f t="shared" si="21"/>
        <v>0</v>
      </c>
      <c r="AF27" s="132">
        <f t="shared" si="21"/>
        <v>41984</v>
      </c>
      <c r="AG27" s="129">
        <f t="shared" si="21"/>
        <v>41984</v>
      </c>
      <c r="AH27" s="130">
        <f t="shared" si="21"/>
        <v>0</v>
      </c>
      <c r="AI27" s="132">
        <f t="shared" si="21"/>
        <v>0</v>
      </c>
      <c r="AJ27" s="129">
        <f t="shared" si="21"/>
        <v>0</v>
      </c>
      <c r="AK27" s="130">
        <f t="shared" si="21"/>
        <v>0</v>
      </c>
      <c r="AL27" s="128">
        <f t="shared" si="21"/>
        <v>443850.16000000003</v>
      </c>
      <c r="AM27" s="129">
        <f t="shared" si="21"/>
        <v>443850.16000000003</v>
      </c>
      <c r="AN27" s="130">
        <f t="shared" si="21"/>
        <v>0</v>
      </c>
      <c r="AO27" s="132">
        <f t="shared" si="21"/>
        <v>31200</v>
      </c>
      <c r="AP27" s="129">
        <f t="shared" si="21"/>
        <v>31102.120000000003</v>
      </c>
      <c r="AQ27" s="130">
        <f t="shared" si="21"/>
        <v>97.879999999997381</v>
      </c>
      <c r="AR27" s="132">
        <f t="shared" si="21"/>
        <v>21200</v>
      </c>
      <c r="AS27" s="129">
        <f t="shared" si="21"/>
        <v>28510</v>
      </c>
      <c r="AT27" s="130">
        <f t="shared" si="21"/>
        <v>-7310</v>
      </c>
      <c r="AU27" s="132">
        <f t="shared" si="21"/>
        <v>190800</v>
      </c>
      <c r="AV27" s="129">
        <f t="shared" si="21"/>
        <v>256590</v>
      </c>
      <c r="AW27" s="130">
        <f t="shared" si="21"/>
        <v>-65790</v>
      </c>
      <c r="AX27" s="132">
        <f t="shared" si="21"/>
        <v>219663.5</v>
      </c>
      <c r="AY27" s="129">
        <f t="shared" si="21"/>
        <v>219663.5</v>
      </c>
      <c r="AZ27" s="130">
        <f t="shared" si="21"/>
        <v>0</v>
      </c>
      <c r="BA27" s="132">
        <f t="shared" si="21"/>
        <v>2351345.5</v>
      </c>
      <c r="BB27" s="129">
        <f t="shared" si="21"/>
        <v>2351345.5</v>
      </c>
      <c r="BC27" s="130">
        <f t="shared" si="21"/>
        <v>0</v>
      </c>
      <c r="BD27" s="132">
        <f t="shared" si="21"/>
        <v>0</v>
      </c>
      <c r="BE27" s="129">
        <f t="shared" si="21"/>
        <v>0</v>
      </c>
      <c r="BF27" s="130">
        <f>SUM(BF9:BF25)</f>
        <v>0</v>
      </c>
      <c r="BG27" s="132">
        <f>SUM(BG9:BG26)</f>
        <v>0</v>
      </c>
      <c r="BH27" s="129">
        <f>SUM(BH9:BH26)</f>
        <v>0</v>
      </c>
      <c r="BI27" s="130">
        <f>SUM(BI9:BI25)</f>
        <v>0</v>
      </c>
      <c r="BJ27" s="95"/>
      <c r="BK27" s="95"/>
      <c r="BM27" s="95"/>
      <c r="BN27" s="95"/>
      <c r="BO27" s="95"/>
    </row>
  </sheetData>
  <sheetProtection sheet="1" objects="1" scenarios="1"/>
  <mergeCells count="44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0CA5-B86C-43EC-8850-BCC157C0E744}">
  <sheetPr codeName="Лист11">
    <pageSetUpPr fitToPage="1"/>
  </sheetPr>
  <dimension ref="A1:O128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5.570312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Ліцей8!B4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669752.15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Ліцей8!I11</f>
        <v>669752.14999999991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100+404</f>
        <v>504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f>12072.68+35</f>
        <v>12107.68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12107.68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11200+349.44+35</f>
        <v>11584.44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10</v>
      </c>
      <c r="C21" s="12"/>
      <c r="D21" s="13">
        <v>551746.47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SUM(C23:C33)</f>
        <v>551746.47</v>
      </c>
      <c r="D22" s="17"/>
      <c r="E22" s="18">
        <f>D21-C22</f>
        <v>0</v>
      </c>
    </row>
    <row r="23" spans="1:15" collapsed="1" x14ac:dyDescent="0.3">
      <c r="A23" s="11">
        <v>507</v>
      </c>
      <c r="B23" s="20" t="s">
        <v>11</v>
      </c>
      <c r="C23" s="17">
        <f>1795+9020.5</f>
        <v>10815.5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12</v>
      </c>
      <c r="C24" s="17">
        <f>7259.69+3597+13490</f>
        <v>24346.69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20" t="s">
        <v>13</v>
      </c>
      <c r="C25" s="17">
        <f>1375+19400</f>
        <v>20775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1922+140+2391+1164+9999.1</f>
        <v>15616.1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510</v>
      </c>
      <c r="B27" s="20" t="s">
        <v>15</v>
      </c>
      <c r="C27" s="17">
        <f>2590</f>
        <v>2590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508</v>
      </c>
      <c r="B28" s="20" t="s">
        <v>16</v>
      </c>
      <c r="C28" s="17">
        <f>75075.3+199797</f>
        <v>274872.3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505</v>
      </c>
      <c r="B29" s="20" t="s">
        <v>17</v>
      </c>
      <c r="C29" s="17">
        <f>21924+152340</f>
        <v>174264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507</v>
      </c>
      <c r="B30" s="20" t="s">
        <v>18</v>
      </c>
      <c r="C30" s="17">
        <v>9266.8799999999992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512</v>
      </c>
      <c r="B31" s="20" t="s">
        <v>19</v>
      </c>
      <c r="C31" s="17">
        <v>2400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x14ac:dyDescent="0.3">
      <c r="A32" s="11">
        <v>501</v>
      </c>
      <c r="B32" s="20" t="s">
        <v>20</v>
      </c>
      <c r="C32" s="17">
        <v>16800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t="17.25" hidden="1" customHeight="1" x14ac:dyDescent="0.3">
      <c r="A34" s="11">
        <v>2210.6</v>
      </c>
      <c r="B34" s="12" t="s">
        <v>21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t="20.25" hidden="1" customHeight="1" x14ac:dyDescent="0.3">
      <c r="A35" s="11">
        <v>2210.6999999999998</v>
      </c>
      <c r="B35" s="12" t="s">
        <v>22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t="14.25" hidden="1" customHeight="1" x14ac:dyDescent="0.3">
      <c r="A40" s="11"/>
      <c r="B40" s="21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>
        <v>2210.8000000000002</v>
      </c>
      <c r="B41" s="22" t="s">
        <v>23</v>
      </c>
      <c r="C41" s="23"/>
      <c r="D41" s="13">
        <v>3850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SUM(C43:C47)</f>
        <v>3850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24</v>
      </c>
      <c r="C43" s="17">
        <v>1050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25</v>
      </c>
      <c r="C44" s="17">
        <v>2580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801</v>
      </c>
      <c r="B45" s="20" t="s">
        <v>26</v>
      </c>
      <c r="C45" s="17">
        <v>220</v>
      </c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24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24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>
        <v>2210.9</v>
      </c>
      <c r="B48" s="12" t="s">
        <v>27</v>
      </c>
      <c r="C48" s="12"/>
      <c r="D48" s="13">
        <v>730</v>
      </c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730</v>
      </c>
      <c r="D49" s="17"/>
      <c r="E49" s="18">
        <f>D48-C49</f>
        <v>0</v>
      </c>
    </row>
    <row r="50" spans="1:15" collapsed="1" x14ac:dyDescent="0.3">
      <c r="A50" s="11"/>
      <c r="B50" s="20" t="s">
        <v>28</v>
      </c>
      <c r="C50" s="17">
        <v>600</v>
      </c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/>
      <c r="B51" s="20" t="s">
        <v>29</v>
      </c>
      <c r="C51" s="17">
        <f>130</f>
        <v>130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30</v>
      </c>
      <c r="C54" s="12"/>
      <c r="D54" s="13">
        <v>100814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SUM(C56:C66)</f>
        <v>100814</v>
      </c>
      <c r="D55" s="17"/>
      <c r="E55" s="18">
        <f>D54-C55</f>
        <v>0</v>
      </c>
    </row>
    <row r="56" spans="1:15" collapsed="1" x14ac:dyDescent="0.3">
      <c r="A56" s="11">
        <v>904</v>
      </c>
      <c r="B56" s="20" t="s">
        <v>31</v>
      </c>
      <c r="C56" s="17">
        <v>8600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902</v>
      </c>
      <c r="B57" s="20" t="s">
        <v>32</v>
      </c>
      <c r="C57" s="17">
        <v>3700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922</v>
      </c>
      <c r="B58" s="20" t="s">
        <v>33</v>
      </c>
      <c r="C58" s="17">
        <v>3530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914</v>
      </c>
      <c r="B59" s="20" t="s">
        <v>34</v>
      </c>
      <c r="C59" s="17">
        <v>6900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916</v>
      </c>
      <c r="B60" s="20" t="s">
        <v>35</v>
      </c>
      <c r="C60" s="17">
        <v>3060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11">
        <v>917</v>
      </c>
      <c r="B61" s="20" t="s">
        <v>36</v>
      </c>
      <c r="C61" s="17">
        <v>27540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x14ac:dyDescent="0.3">
      <c r="A62" s="11">
        <v>923</v>
      </c>
      <c r="B62" s="20" t="s">
        <v>37</v>
      </c>
      <c r="C62" s="17">
        <v>41984</v>
      </c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918</v>
      </c>
      <c r="B63" s="20" t="s">
        <v>38</v>
      </c>
      <c r="C63" s="17">
        <v>5500</v>
      </c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5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26"/>
      <c r="D67" s="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26"/>
      <c r="D68" s="27" t="s">
        <v>39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27" t="s">
        <v>39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27" t="s">
        <v>39</v>
      </c>
    </row>
    <row r="71" spans="1:15" ht="39.75" customHeight="1" x14ac:dyDescent="0.3">
      <c r="A71" s="4">
        <v>2240</v>
      </c>
      <c r="B71" s="5" t="s">
        <v>40</v>
      </c>
      <c r="C71" s="5"/>
      <c r="D71" s="6">
        <f>SUM(D73:D112)</f>
        <v>408040.22</v>
      </c>
      <c r="E71" s="7">
        <f>D72-D71</f>
        <v>0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28">
        <v>2240</v>
      </c>
      <c r="B72" s="28"/>
      <c r="C72" s="10"/>
      <c r="D72" s="10">
        <f>Ліцей8!I14</f>
        <v>408040.22</v>
      </c>
      <c r="E72" s="8" t="b">
        <f>D72=D71</f>
        <v>1</v>
      </c>
      <c r="F72" s="29"/>
    </row>
    <row r="73" spans="1:15" collapsed="1" x14ac:dyDescent="0.3">
      <c r="A73" s="14">
        <v>2240.1</v>
      </c>
      <c r="B73" s="12" t="s">
        <v>41</v>
      </c>
      <c r="C73" s="12"/>
      <c r="D73" s="13">
        <f>2845+2326+415+4328+39863+4573</f>
        <v>54350</v>
      </c>
    </row>
    <row r="74" spans="1:15" hidden="1" x14ac:dyDescent="0.3">
      <c r="A74" s="14">
        <v>2240.1999999999998</v>
      </c>
      <c r="B74" s="22" t="s">
        <v>42</v>
      </c>
      <c r="C74" s="23"/>
      <c r="D74" s="13"/>
    </row>
    <row r="75" spans="1:15" x14ac:dyDescent="0.3">
      <c r="A75" s="14">
        <v>2240.3000000000002</v>
      </c>
      <c r="B75" s="22" t="s">
        <v>43</v>
      </c>
      <c r="C75" s="23"/>
      <c r="D75" s="13">
        <v>26096.99</v>
      </c>
    </row>
    <row r="76" spans="1:15" hidden="1" outlineLevel="1" x14ac:dyDescent="0.3">
      <c r="A76" s="14"/>
      <c r="B76" s="15"/>
      <c r="C76" s="16">
        <f>SUM(C77:C84)</f>
        <v>26096.99</v>
      </c>
      <c r="D76" s="17"/>
      <c r="E76" s="18">
        <f>D75-C76</f>
        <v>0</v>
      </c>
    </row>
    <row r="77" spans="1:15" collapsed="1" x14ac:dyDescent="0.3">
      <c r="A77" s="14">
        <v>301</v>
      </c>
      <c r="B77" s="20" t="s">
        <v>44</v>
      </c>
      <c r="C77" s="17">
        <v>5982.1</v>
      </c>
      <c r="D77" s="17"/>
    </row>
    <row r="78" spans="1:15" x14ac:dyDescent="0.3">
      <c r="A78" s="14">
        <v>301</v>
      </c>
      <c r="B78" s="20" t="s">
        <v>45</v>
      </c>
      <c r="C78" s="17">
        <v>2692.96</v>
      </c>
      <c r="D78" s="17"/>
    </row>
    <row r="79" spans="1:15" x14ac:dyDescent="0.3">
      <c r="A79" s="14">
        <v>301</v>
      </c>
      <c r="B79" s="20" t="s">
        <v>46</v>
      </c>
      <c r="C79" s="17">
        <v>2007.9900000000002</v>
      </c>
      <c r="D79" s="17"/>
    </row>
    <row r="80" spans="1:15" x14ac:dyDescent="0.3">
      <c r="A80" s="14">
        <v>301</v>
      </c>
      <c r="B80" s="20" t="s">
        <v>47</v>
      </c>
      <c r="C80" s="17">
        <v>8491.1299999999992</v>
      </c>
      <c r="D80" s="17"/>
    </row>
    <row r="81" spans="1:5" x14ac:dyDescent="0.3">
      <c r="A81" s="14">
        <v>301</v>
      </c>
      <c r="B81" s="20" t="s">
        <v>48</v>
      </c>
      <c r="C81" s="17">
        <v>4605.7700000000004</v>
      </c>
      <c r="D81" s="17"/>
    </row>
    <row r="82" spans="1:5" x14ac:dyDescent="0.3">
      <c r="A82" s="14">
        <v>301</v>
      </c>
      <c r="B82" s="20" t="s">
        <v>49</v>
      </c>
      <c r="C82" s="17">
        <v>1167.97</v>
      </c>
      <c r="D82" s="17"/>
    </row>
    <row r="83" spans="1:5" x14ac:dyDescent="0.3">
      <c r="A83" s="14">
        <v>301</v>
      </c>
      <c r="B83" s="20" t="s">
        <v>50</v>
      </c>
      <c r="C83" s="17">
        <v>1149.07</v>
      </c>
      <c r="D83" s="17"/>
    </row>
    <row r="84" spans="1:5" hidden="1" x14ac:dyDescent="0.3">
      <c r="A84" s="14"/>
      <c r="B84" s="14"/>
      <c r="C84" s="17"/>
      <c r="D84" s="17"/>
    </row>
    <row r="85" spans="1:5" hidden="1" x14ac:dyDescent="0.3">
      <c r="A85" s="14">
        <v>2240.4</v>
      </c>
      <c r="B85" s="22" t="s">
        <v>51</v>
      </c>
      <c r="C85" s="23"/>
      <c r="D85" s="13"/>
    </row>
    <row r="86" spans="1:5" x14ac:dyDescent="0.3">
      <c r="A86" s="14">
        <v>2240.5</v>
      </c>
      <c r="B86" s="22" t="s">
        <v>52</v>
      </c>
      <c r="C86" s="23"/>
      <c r="D86" s="13">
        <v>245479.04000000001</v>
      </c>
    </row>
    <row r="87" spans="1:5" hidden="1" outlineLevel="1" x14ac:dyDescent="0.3">
      <c r="A87" s="14"/>
      <c r="B87" s="15"/>
      <c r="C87" s="16">
        <f>SUM(C88:C95)</f>
        <v>245479.04000000001</v>
      </c>
      <c r="D87" s="17"/>
      <c r="E87" s="18">
        <f>D86-C87</f>
        <v>0</v>
      </c>
    </row>
    <row r="88" spans="1:5" ht="17.25" customHeight="1" collapsed="1" x14ac:dyDescent="0.3">
      <c r="A88" s="11">
        <v>503</v>
      </c>
      <c r="B88" s="25" t="s">
        <v>53</v>
      </c>
      <c r="C88" s="17">
        <v>3529</v>
      </c>
      <c r="D88" s="17"/>
    </row>
    <row r="89" spans="1:5" ht="17.25" customHeight="1" x14ac:dyDescent="0.3">
      <c r="A89" s="11">
        <v>504</v>
      </c>
      <c r="B89" s="20" t="s">
        <v>54</v>
      </c>
      <c r="C89" s="17">
        <v>1900</v>
      </c>
      <c r="D89" s="17"/>
    </row>
    <row r="90" spans="1:5" ht="17.25" customHeight="1" x14ac:dyDescent="0.3">
      <c r="A90" s="11">
        <v>505</v>
      </c>
      <c r="B90" s="25" t="s">
        <v>55</v>
      </c>
      <c r="C90" s="17">
        <v>351.28</v>
      </c>
      <c r="D90" s="17"/>
    </row>
    <row r="91" spans="1:5" x14ac:dyDescent="0.3">
      <c r="A91" s="11">
        <v>512</v>
      </c>
      <c r="B91" s="25" t="s">
        <v>56</v>
      </c>
      <c r="C91" s="17">
        <v>239698.76</v>
      </c>
      <c r="D91" s="17"/>
    </row>
    <row r="92" spans="1:5" hidden="1" x14ac:dyDescent="0.3">
      <c r="A92" s="11"/>
      <c r="B92" s="25"/>
      <c r="C92" s="17"/>
      <c r="D92" s="17"/>
    </row>
    <row r="93" spans="1:5" hidden="1" x14ac:dyDescent="0.3">
      <c r="A93" s="11"/>
      <c r="B93" s="20"/>
      <c r="C93" s="17"/>
      <c r="D93" s="17"/>
    </row>
    <row r="94" spans="1:5" hidden="1" x14ac:dyDescent="0.3">
      <c r="A94" s="11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2" t="s">
        <v>57</v>
      </c>
      <c r="C96" s="23"/>
      <c r="D96" s="13"/>
    </row>
    <row r="97" spans="1:15" x14ac:dyDescent="0.3">
      <c r="A97" s="14">
        <v>2240.6999999999998</v>
      </c>
      <c r="B97" s="22" t="s">
        <v>58</v>
      </c>
      <c r="C97" s="23"/>
      <c r="D97" s="13">
        <v>12372.349999999999</v>
      </c>
    </row>
    <row r="98" spans="1:15" hidden="1" outlineLevel="1" x14ac:dyDescent="0.3">
      <c r="A98" s="14"/>
      <c r="B98" s="15"/>
      <c r="C98" s="16">
        <f>SUM(C99:C102)</f>
        <v>12372.349999999999</v>
      </c>
      <c r="D98" s="17"/>
      <c r="E98" s="18">
        <f>D97-C98</f>
        <v>0</v>
      </c>
    </row>
    <row r="99" spans="1:15" collapsed="1" x14ac:dyDescent="0.3">
      <c r="A99" s="11">
        <v>701</v>
      </c>
      <c r="B99" s="20" t="s">
        <v>59</v>
      </c>
      <c r="C99" s="17">
        <v>5621.28</v>
      </c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x14ac:dyDescent="0.3">
      <c r="A100" s="11">
        <v>701</v>
      </c>
      <c r="B100" s="20" t="s">
        <v>60</v>
      </c>
      <c r="C100" s="17">
        <v>6751.0699999999979</v>
      </c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x14ac:dyDescent="0.3">
      <c r="A103" s="14">
        <v>2240.8000000000002</v>
      </c>
      <c r="B103" s="22" t="s">
        <v>61</v>
      </c>
      <c r="C103" s="23"/>
      <c r="D103" s="13">
        <v>2400.5100000000002</v>
      </c>
    </row>
    <row r="104" spans="1:15" x14ac:dyDescent="0.3">
      <c r="A104" s="14">
        <v>2240.9</v>
      </c>
      <c r="B104" s="22" t="s">
        <v>62</v>
      </c>
      <c r="C104" s="23"/>
      <c r="D104" s="13">
        <v>1909.74</v>
      </c>
    </row>
    <row r="105" spans="1:15" hidden="1" x14ac:dyDescent="0.3">
      <c r="A105" s="14">
        <v>2241.1</v>
      </c>
      <c r="B105" s="22" t="s">
        <v>63</v>
      </c>
      <c r="C105" s="23"/>
      <c r="D105" s="13"/>
    </row>
    <row r="106" spans="1:15" hidden="1" x14ac:dyDescent="0.3">
      <c r="A106" s="14">
        <v>2241.1999999999998</v>
      </c>
      <c r="B106" s="22" t="s">
        <v>64</v>
      </c>
      <c r="C106" s="23"/>
      <c r="D106" s="13"/>
    </row>
    <row r="107" spans="1:15" x14ac:dyDescent="0.3">
      <c r="A107" s="14">
        <v>2241.3000000000002</v>
      </c>
      <c r="B107" s="22" t="s">
        <v>65</v>
      </c>
      <c r="C107" s="23"/>
      <c r="D107" s="13">
        <f>235+235+859+235+319+235+319+235+319+235+319+235+319+235+319+235+320.08+235+319+319+470</f>
        <v>6551.08</v>
      </c>
    </row>
    <row r="108" spans="1:15" hidden="1" x14ac:dyDescent="0.3">
      <c r="A108" s="14">
        <v>2241.4</v>
      </c>
      <c r="B108" s="22" t="s">
        <v>66</v>
      </c>
      <c r="C108" s="23"/>
      <c r="D108" s="13"/>
    </row>
    <row r="109" spans="1:15" hidden="1" x14ac:dyDescent="0.3">
      <c r="A109" s="14">
        <v>2241.5</v>
      </c>
      <c r="B109" s="22" t="s">
        <v>67</v>
      </c>
      <c r="C109" s="23"/>
      <c r="D109" s="13"/>
    </row>
    <row r="110" spans="1:15" ht="38.25" customHeight="1" x14ac:dyDescent="0.3">
      <c r="A110" s="14">
        <v>2241.6</v>
      </c>
      <c r="B110" s="30" t="s">
        <v>68</v>
      </c>
      <c r="C110" s="23"/>
      <c r="D110" s="13">
        <f>824.3+2160.98+4551.46</f>
        <v>7536.74</v>
      </c>
    </row>
    <row r="111" spans="1:15" x14ac:dyDescent="0.3">
      <c r="A111" s="14">
        <v>2241.6999999999998</v>
      </c>
      <c r="B111" s="22" t="s">
        <v>69</v>
      </c>
      <c r="C111" s="23"/>
      <c r="D111" s="13">
        <v>730.22</v>
      </c>
    </row>
    <row r="112" spans="1:15" x14ac:dyDescent="0.3">
      <c r="A112" s="14">
        <v>2241.9</v>
      </c>
      <c r="B112" s="22" t="s">
        <v>70</v>
      </c>
      <c r="C112" s="23"/>
      <c r="D112" s="13">
        <v>50613.55</v>
      </c>
    </row>
    <row r="113" spans="1:5" hidden="1" outlineLevel="1" x14ac:dyDescent="0.3">
      <c r="A113" s="14"/>
      <c r="B113" s="15"/>
      <c r="C113" s="16">
        <f>SUM(C114:C126)</f>
        <v>50613.55</v>
      </c>
      <c r="D113" s="31"/>
      <c r="E113" s="18">
        <f>D112-C113</f>
        <v>0</v>
      </c>
    </row>
    <row r="114" spans="1:5" collapsed="1" x14ac:dyDescent="0.3">
      <c r="A114" s="14">
        <v>901</v>
      </c>
      <c r="B114" s="32" t="s">
        <v>71</v>
      </c>
      <c r="C114" s="17">
        <f>100*9+100+100+100</f>
        <v>1200</v>
      </c>
      <c r="D114" s="17"/>
    </row>
    <row r="115" spans="1:5" ht="37.5" x14ac:dyDescent="0.3">
      <c r="A115" s="14">
        <v>902</v>
      </c>
      <c r="B115" s="33" t="s">
        <v>72</v>
      </c>
      <c r="C115" s="17">
        <v>8405.4500000000007</v>
      </c>
      <c r="D115" s="17"/>
    </row>
    <row r="116" spans="1:5" ht="37.5" x14ac:dyDescent="0.3">
      <c r="A116" s="14">
        <v>903</v>
      </c>
      <c r="B116" s="33" t="s">
        <v>73</v>
      </c>
      <c r="C116" s="17">
        <f>408*8+408+408+408</f>
        <v>4488</v>
      </c>
      <c r="D116" s="17"/>
    </row>
    <row r="117" spans="1:5" x14ac:dyDescent="0.3">
      <c r="A117" s="14">
        <v>904</v>
      </c>
      <c r="B117" s="33" t="s">
        <v>74</v>
      </c>
      <c r="C117" s="17">
        <f>243*2+486</f>
        <v>972</v>
      </c>
      <c r="D117" s="17"/>
    </row>
    <row r="118" spans="1:5" x14ac:dyDescent="0.3">
      <c r="A118" s="14">
        <v>905</v>
      </c>
      <c r="B118" s="33" t="s">
        <v>75</v>
      </c>
      <c r="C118" s="17">
        <f>1255.69+498.72+1123.34+1255.69</f>
        <v>4133.4400000000005</v>
      </c>
      <c r="D118" s="17"/>
    </row>
    <row r="119" spans="1:5" x14ac:dyDescent="0.3">
      <c r="A119" s="14">
        <v>908</v>
      </c>
      <c r="B119" s="33" t="s">
        <v>76</v>
      </c>
      <c r="C119" s="17">
        <v>3046.36</v>
      </c>
      <c r="D119" s="17"/>
    </row>
    <row r="120" spans="1:5" ht="37.5" x14ac:dyDescent="0.3">
      <c r="A120" s="14">
        <v>915</v>
      </c>
      <c r="B120" s="25" t="s">
        <v>77</v>
      </c>
      <c r="C120" s="17">
        <v>1539</v>
      </c>
      <c r="D120" s="17"/>
    </row>
    <row r="121" spans="1:5" x14ac:dyDescent="0.3">
      <c r="A121" s="14">
        <v>916</v>
      </c>
      <c r="B121" s="25" t="s">
        <v>78</v>
      </c>
      <c r="C121" s="17">
        <f>15997.56</f>
        <v>15997.56</v>
      </c>
      <c r="D121" s="17"/>
    </row>
    <row r="122" spans="1:5" ht="37.5" x14ac:dyDescent="0.3">
      <c r="A122" s="14">
        <v>919</v>
      </c>
      <c r="B122" s="25" t="s">
        <v>79</v>
      </c>
      <c r="C122" s="17">
        <v>2665.54</v>
      </c>
      <c r="D122" s="17"/>
    </row>
    <row r="123" spans="1:5" x14ac:dyDescent="0.3">
      <c r="A123" s="14">
        <v>917</v>
      </c>
      <c r="B123" s="25" t="s">
        <v>80</v>
      </c>
      <c r="C123" s="17">
        <v>346.9</v>
      </c>
      <c r="D123" s="17"/>
    </row>
    <row r="124" spans="1:5" x14ac:dyDescent="0.3">
      <c r="A124" s="14">
        <v>904</v>
      </c>
      <c r="B124" s="25" t="s">
        <v>81</v>
      </c>
      <c r="C124" s="17">
        <v>2819.3</v>
      </c>
      <c r="D124" s="17"/>
    </row>
    <row r="125" spans="1:5" x14ac:dyDescent="0.3">
      <c r="A125" s="14">
        <v>914</v>
      </c>
      <c r="B125" s="25" t="s">
        <v>82</v>
      </c>
      <c r="C125" s="17">
        <v>5000</v>
      </c>
      <c r="D125" s="17"/>
    </row>
    <row r="126" spans="1:5" hidden="1" x14ac:dyDescent="0.3">
      <c r="A126" s="14"/>
      <c r="B126" s="25"/>
      <c r="C126" s="17"/>
      <c r="D126" s="17"/>
    </row>
    <row r="127" spans="1:5" hidden="1" outlineLevel="1" x14ac:dyDescent="0.3">
      <c r="B127" s="34"/>
      <c r="D127" s="3" t="b">
        <f>D71=D72</f>
        <v>1</v>
      </c>
    </row>
    <row r="128" spans="1:5" hidden="1" collapsed="1" x14ac:dyDescent="0.3">
      <c r="B128" s="34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6:C86"/>
    <mergeCell ref="B96:C96"/>
    <mergeCell ref="B97:C97"/>
    <mergeCell ref="B103:C103"/>
    <mergeCell ref="B104:C104"/>
    <mergeCell ref="B105:C105"/>
    <mergeCell ref="B54:C54"/>
    <mergeCell ref="B71:C71"/>
    <mergeCell ref="B73:C73"/>
    <mergeCell ref="B74:C74"/>
    <mergeCell ref="B75:C75"/>
    <mergeCell ref="B85:C85"/>
    <mergeCell ref="B20:C20"/>
    <mergeCell ref="B21:C21"/>
    <mergeCell ref="B34:C34"/>
    <mergeCell ref="B35:C35"/>
    <mergeCell ref="B41:C41"/>
    <mergeCell ref="B48:C48"/>
    <mergeCell ref="A1:D1"/>
    <mergeCell ref="A2:D2"/>
    <mergeCell ref="B4:C4"/>
    <mergeCell ref="B6:C6"/>
    <mergeCell ref="B7:C7"/>
    <mergeCell ref="B19:C19"/>
  </mergeCells>
  <pageMargins left="1.4960629921259843" right="0.70866141732283461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Ліцей8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2025-02-03T10:15:20Z</dcterms:created>
  <dcterms:modified xsi:type="dcterms:W3CDTF">2025-02-03T10:15:21Z</dcterms:modified>
</cp:coreProperties>
</file>