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за 2023\на сайт\ЗОШ\"/>
    </mc:Choice>
  </mc:AlternateContent>
  <xr:revisionPtr revIDLastSave="0" documentId="13_ncr:1_{843F148F-6232-462B-9810-C05F9195C18D}" xr6:coauthVersionLast="36" xr6:coauthVersionMax="36" xr10:uidLastSave="{00000000-0000-0000-0000-000000000000}"/>
  <bookViews>
    <workbookView xWindow="0" yWindow="0" windowWidth="28800" windowHeight="11325" xr2:uid="{A530ADD9-C822-40EA-9AF3-7598DD6F8C27}"/>
  </bookViews>
  <sheets>
    <sheet name="Ліцей9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F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J25" i="3"/>
  <c r="I25" i="3"/>
  <c r="H25" i="3"/>
  <c r="E25" i="3" s="1"/>
  <c r="F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H18" i="3"/>
  <c r="F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 s="1"/>
  <c r="F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E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E9" i="3" s="1"/>
  <c r="C135" i="2"/>
  <c r="C133" i="2"/>
  <c r="C132" i="2"/>
  <c r="C125" i="2" s="1"/>
  <c r="E125" i="2" s="1"/>
  <c r="C128" i="2"/>
  <c r="C127" i="2"/>
  <c r="C126" i="2"/>
  <c r="D124" i="2"/>
  <c r="D119" i="2"/>
  <c r="C110" i="2"/>
  <c r="E110" i="2" s="1"/>
  <c r="C100" i="2"/>
  <c r="C99" i="2"/>
  <c r="D98" i="2"/>
  <c r="C90" i="2"/>
  <c r="C89" i="2"/>
  <c r="D88" i="2"/>
  <c r="D84" i="2" s="1"/>
  <c r="D142" i="2" s="1"/>
  <c r="D86" i="2"/>
  <c r="C58" i="2"/>
  <c r="C57" i="2"/>
  <c r="C54" i="2" s="1"/>
  <c r="D53" i="2"/>
  <c r="C48" i="2"/>
  <c r="E48" i="2" s="1"/>
  <c r="C43" i="2"/>
  <c r="C42" i="2"/>
  <c r="E42" i="2" s="1"/>
  <c r="C36" i="2"/>
  <c r="E36" i="2" s="1"/>
  <c r="D34" i="2"/>
  <c r="C27" i="2"/>
  <c r="C26" i="2"/>
  <c r="C25" i="2"/>
  <c r="C24" i="2"/>
  <c r="C23" i="2"/>
  <c r="C22" i="2" s="1"/>
  <c r="D21" i="2"/>
  <c r="C10" i="2"/>
  <c r="C8" i="2" s="1"/>
  <c r="D7" i="2"/>
  <c r="D4" i="2" s="1"/>
  <c r="E5" i="2" s="1"/>
  <c r="D6" i="2"/>
  <c r="E99" i="2" l="1"/>
  <c r="E22" i="2"/>
  <c r="S27" i="3"/>
  <c r="AQ27" i="3"/>
  <c r="J9" i="3"/>
  <c r="I27" i="3"/>
  <c r="AE27" i="3"/>
  <c r="BC27" i="3"/>
  <c r="F9" i="3"/>
  <c r="F27" i="3" s="1"/>
  <c r="M27" i="3"/>
  <c r="Y27" i="3"/>
  <c r="AK27" i="3"/>
  <c r="AW27" i="3"/>
  <c r="J17" i="3"/>
  <c r="G13" i="3"/>
  <c r="G21" i="3"/>
  <c r="J15" i="3"/>
  <c r="J23" i="3"/>
  <c r="P27" i="3"/>
  <c r="AB27" i="3"/>
  <c r="AN27" i="3"/>
  <c r="AZ27" i="3"/>
  <c r="J13" i="3"/>
  <c r="V27" i="3"/>
  <c r="G17" i="3"/>
  <c r="J21" i="3"/>
  <c r="G25" i="3"/>
  <c r="J11" i="3"/>
  <c r="J19" i="3"/>
  <c r="J18" i="3"/>
  <c r="E18" i="3"/>
  <c r="G18" i="3" s="1"/>
  <c r="J26" i="3"/>
  <c r="E26" i="3"/>
  <c r="G26" i="3" s="1"/>
  <c r="AH27" i="3"/>
  <c r="AT27" i="3"/>
  <c r="BF27" i="3"/>
  <c r="G9" i="3"/>
  <c r="J10" i="3"/>
  <c r="E10" i="3"/>
  <c r="G10" i="3" s="1"/>
  <c r="G15" i="3"/>
  <c r="J16" i="3"/>
  <c r="E16" i="3"/>
  <c r="G16" i="3" s="1"/>
  <c r="G23" i="3"/>
  <c r="J24" i="3"/>
  <c r="E24" i="3"/>
  <c r="G24" i="3" s="1"/>
  <c r="J14" i="3"/>
  <c r="E14" i="3"/>
  <c r="G14" i="3" s="1"/>
  <c r="J22" i="3"/>
  <c r="E22" i="3"/>
  <c r="G22" i="3" s="1"/>
  <c r="G11" i="3"/>
  <c r="J12" i="3"/>
  <c r="E12" i="3"/>
  <c r="G12" i="3" s="1"/>
  <c r="G19" i="3"/>
  <c r="J20" i="3"/>
  <c r="E20" i="3"/>
  <c r="G20" i="3" s="1"/>
  <c r="H27" i="3"/>
  <c r="E84" i="2"/>
  <c r="D80" i="2"/>
  <c r="E4" i="2"/>
  <c r="E54" i="2"/>
  <c r="E85" i="2"/>
  <c r="E89" i="2"/>
  <c r="E8" i="2"/>
  <c r="J27" i="3" l="1"/>
  <c r="G27" i="3"/>
  <c r="E27" i="3"/>
</calcChain>
</file>

<file path=xl/sharedStrings.xml><?xml version="1.0" encoding="utf-8"?>
<sst xmlns="http://schemas.openxmlformats.org/spreadsheetml/2006/main" count="171" uniqueCount="116">
  <si>
    <t>Касові видатки Нововолинський ліцей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</si>
  <si>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</si>
  <si>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</si>
  <si>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</si>
  <si>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</si>
  <si>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</si>
  <si>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</si>
  <si>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</si>
  <si>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</si>
  <si>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</si>
  <si>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>грамоти / 10.2023</t>
  </si>
  <si>
    <t>єдиний квиток (бланк) / 11.2023</t>
  </si>
  <si>
    <t xml:space="preserve">Підписка </t>
  </si>
  <si>
    <t>Медикаменти</t>
  </si>
  <si>
    <t>Господарчі товари</t>
  </si>
  <si>
    <t>сантехніка / 02,03,05,06,08,10.2023</t>
  </si>
  <si>
    <t>господарчі товари / 03,05,06,07,08,10,12.2023</t>
  </si>
  <si>
    <t>електротовари / 03,06,10.2023</t>
  </si>
  <si>
    <t>будівельні  матеріали / 05,11.2023</t>
  </si>
  <si>
    <t>фарба емаль / 06,10.2023</t>
  </si>
  <si>
    <t>двері / 08.2023</t>
  </si>
  <si>
    <t xml:space="preserve">Миючі засоби    </t>
  </si>
  <si>
    <t>Меблі</t>
  </si>
  <si>
    <t>Бензин</t>
  </si>
  <si>
    <t>бензин А-95 / 03,06.2023</t>
  </si>
  <si>
    <t>Запчастини</t>
  </si>
  <si>
    <t>Ін.матеріали</t>
  </si>
  <si>
    <t>БФП / 03.2023</t>
  </si>
  <si>
    <t>розвиваючі ігри та  матеріали (особ. потреби) / 04.2023</t>
  </si>
  <si>
    <t>смітник / 05,07.2023</t>
  </si>
  <si>
    <t>інвентар / 06,12.2023</t>
  </si>
  <si>
    <t>тканина на олімпіаду / 12.2023</t>
  </si>
  <si>
    <t>Засоби для НУШ (навчальних кабінетів пілотних класів) /12.2023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</si>
  <si>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</si>
  <si>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</si>
  <si>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</si>
  <si>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</si>
  <si>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</si>
  <si>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06,07,10,12.2023</t>
  </si>
  <si>
    <t>Оренда приміщень</t>
  </si>
  <si>
    <t>Поточний ремонт</t>
  </si>
  <si>
    <t>поточний ремонт оргтехніки / 04,10,12.2023</t>
  </si>
  <si>
    <t>поточний ремонт покриття подвіря / 08.2023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</si>
  <si>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</si>
  <si>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</si>
  <si>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</si>
  <si>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</si>
  <si>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</si>
  <si>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</si>
  <si>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</si>
  <si>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листя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</si>
  <si>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</si>
  <si>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</si>
  <si>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</si>
  <si>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</si>
  <si>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02,03,04,05,06,07,08,10,11,12.2023</t>
  </si>
  <si>
    <t>дослідження змивів води / 03,05,10,11.2023</t>
  </si>
  <si>
    <t>моніторинг та захист від шкідників / 03,04,05,06,07,08,10,11,12.2023</t>
  </si>
  <si>
    <t>налаштування програмного забезпечення / 04.2023</t>
  </si>
  <si>
    <t>кронування дерев / 04.2023</t>
  </si>
  <si>
    <t>зрізання дерев / 04.2023</t>
  </si>
  <si>
    <t>заправка картриджа / 04,10,12.2023</t>
  </si>
  <si>
    <t>регенерація картриджа / 04,10,12.2023</t>
  </si>
  <si>
    <t xml:space="preserve"> обсл. прогр. забезп. комплексу КУРС / 05.2023</t>
  </si>
  <si>
    <t>централізована охорона з реагуванням наряду поліції  / 08,10,11,12.2023</t>
  </si>
  <si>
    <t>монтаж системи охоронного призначення / 07.2023</t>
  </si>
  <si>
    <t>оцінка балансової вартості обєктів / 07.2023</t>
  </si>
  <si>
    <t>онлайн доступ до електронних баз даних / 07.2023</t>
  </si>
  <si>
    <t>промивка системи теплопостачання / 08.2023</t>
  </si>
  <si>
    <t>встановлення джерела резервного живлення (підключення генератора) / 12.2023</t>
  </si>
  <si>
    <t>\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</si>
  <si>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</si>
  <si>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2023 р.</t>
  </si>
  <si>
    <t>на 01.01.2024 (27.01.24)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</si>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</sst>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44805766-D725-4E9D-A446-0C61784F14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8E7EC-949F-4967-B02A-DF355A97EF5D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hidden="1" customWidth="1"/>
    <col min="18" max="19" width="21.140625" style="141" hidden="1" customWidth="1"/>
    <col min="20" max="20" width="21.5703125" style="95" customWidth="1"/>
    <col min="21" max="22" width="21.140625" style="141" customWidth="1"/>
    <col min="23" max="23" width="21.5703125" style="95" hidden="1" customWidth="1"/>
    <col min="24" max="25" width="21.140625" style="141" hidden="1" customWidth="1"/>
    <col min="26" max="26" width="21.5703125" style="95" customWidth="1"/>
    <col min="27" max="28" width="21.140625" style="141" customWidth="1"/>
    <col min="29" max="29" width="21.5703125" style="95" customWidth="1"/>
    <col min="30" max="31" width="21.140625" style="141" customWidth="1"/>
    <col min="32" max="32" width="18.140625" style="95" customWidth="1"/>
    <col min="33" max="34" width="17.85546875" style="141" customWidth="1"/>
    <col min="35" max="35" width="20.5703125" style="141" customWidth="1"/>
    <col min="36" max="37" width="22.7109375" style="141" customWidth="1"/>
    <col min="38" max="38" width="21.140625" style="95" customWidth="1"/>
    <col min="39" max="40" width="20.85546875" style="141" customWidth="1"/>
    <col min="41" max="41" width="21.5703125" style="95" hidden="1" customWidth="1"/>
    <col min="42" max="43" width="21.140625" style="141" hidden="1" customWidth="1"/>
    <col min="44" max="44" width="21.5703125" style="95" customWidth="1"/>
    <col min="45" max="46" width="21.140625" style="141" customWidth="1"/>
    <col min="47" max="47" width="21.5703125" style="95" hidden="1" customWidth="1"/>
    <col min="48" max="49" width="21.140625" style="141" hidden="1" customWidth="1"/>
    <col min="50" max="50" width="21.5703125" style="95" hidden="1" customWidth="1"/>
    <col min="51" max="52" width="21.140625" style="141" hidden="1" customWidth="1"/>
    <col min="53" max="53" width="22" style="95" hidden="1" customWidth="1"/>
    <col min="54" max="54" width="20" style="141" hidden="1" customWidth="1"/>
    <col min="55" max="55" width="18.28515625" style="141" hidden="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60" width="18.140625" style="141" customWidth="1"/>
    <col min="61" max="61" width="14.28515625" style="95" customWidth="1"/>
    <col min="62" max="64" width="18.140625" style="141" customWidth="1"/>
    <col min="65" max="66" width="14.28515625" style="95" customWidth="1"/>
    <col min="67" max="16384" width="9.140625" style="95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71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72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9" customFormat="1" ht="18.75" customHeight="1" thickBot="1" x14ac:dyDescent="0.3">
      <c r="A5" s="35"/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73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74</v>
      </c>
      <c r="B6" s="46" t="s">
        <v>75</v>
      </c>
      <c r="C6" s="47" t="s">
        <v>76</v>
      </c>
      <c r="D6" s="48"/>
      <c r="E6" s="49" t="s">
        <v>77</v>
      </c>
      <c r="F6" s="50"/>
      <c r="G6" s="51"/>
      <c r="H6" s="49" t="s">
        <v>78</v>
      </c>
      <c r="I6" s="50"/>
      <c r="J6" s="51"/>
      <c r="K6" s="52" t="s">
        <v>79</v>
      </c>
      <c r="L6" s="53"/>
      <c r="M6" s="54"/>
      <c r="N6" s="52" t="s">
        <v>80</v>
      </c>
      <c r="O6" s="53"/>
      <c r="P6" s="54"/>
      <c r="Q6" s="52" t="s">
        <v>81</v>
      </c>
      <c r="R6" s="53"/>
      <c r="S6" s="54"/>
      <c r="T6" s="52" t="s">
        <v>82</v>
      </c>
      <c r="U6" s="53"/>
      <c r="V6" s="54"/>
      <c r="W6" s="52" t="s">
        <v>83</v>
      </c>
      <c r="X6" s="53"/>
      <c r="Y6" s="54"/>
      <c r="Z6" s="52" t="s">
        <v>84</v>
      </c>
      <c r="AA6" s="53"/>
      <c r="AB6" s="54"/>
      <c r="AC6" s="52" t="s">
        <v>85</v>
      </c>
      <c r="AD6" s="53"/>
      <c r="AE6" s="54"/>
      <c r="AF6" s="52" t="s">
        <v>86</v>
      </c>
      <c r="AG6" s="53"/>
      <c r="AH6" s="54"/>
      <c r="AI6" s="53" t="s">
        <v>87</v>
      </c>
      <c r="AJ6" s="53"/>
      <c r="AK6" s="54"/>
      <c r="AL6" s="52" t="s">
        <v>88</v>
      </c>
      <c r="AM6" s="53"/>
      <c r="AN6" s="54"/>
      <c r="AO6" s="52" t="s">
        <v>89</v>
      </c>
      <c r="AP6" s="53"/>
      <c r="AQ6" s="54"/>
      <c r="AR6" s="52" t="s">
        <v>90</v>
      </c>
      <c r="AS6" s="53"/>
      <c r="AT6" s="54"/>
      <c r="AU6" s="52" t="s">
        <v>91</v>
      </c>
      <c r="AV6" s="53"/>
      <c r="AW6" s="54"/>
      <c r="AX6" s="52" t="s">
        <v>92</v>
      </c>
      <c r="AY6" s="53"/>
      <c r="AZ6" s="54"/>
      <c r="BA6" s="55" t="s">
        <v>93</v>
      </c>
      <c r="BB6" s="56"/>
      <c r="BC6" s="57"/>
      <c r="BD6" s="55" t="s">
        <v>94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95</v>
      </c>
      <c r="F7" s="63" t="s">
        <v>96</v>
      </c>
      <c r="G7" s="64" t="s">
        <v>97</v>
      </c>
      <c r="H7" s="62" t="s">
        <v>95</v>
      </c>
      <c r="I7" s="63" t="s">
        <v>96</v>
      </c>
      <c r="J7" s="64" t="s">
        <v>97</v>
      </c>
      <c r="K7" s="65" t="s">
        <v>95</v>
      </c>
      <c r="L7" s="66" t="s">
        <v>96</v>
      </c>
      <c r="M7" s="67" t="s">
        <v>97</v>
      </c>
      <c r="N7" s="65" t="s">
        <v>95</v>
      </c>
      <c r="O7" s="66" t="s">
        <v>96</v>
      </c>
      <c r="P7" s="67" t="s">
        <v>97</v>
      </c>
      <c r="Q7" s="65" t="s">
        <v>95</v>
      </c>
      <c r="R7" s="66" t="s">
        <v>96</v>
      </c>
      <c r="S7" s="67" t="s">
        <v>97</v>
      </c>
      <c r="T7" s="65" t="s">
        <v>95</v>
      </c>
      <c r="U7" s="66" t="s">
        <v>96</v>
      </c>
      <c r="V7" s="67" t="s">
        <v>97</v>
      </c>
      <c r="W7" s="65" t="s">
        <v>95</v>
      </c>
      <c r="X7" s="66" t="s">
        <v>96</v>
      </c>
      <c r="Y7" s="67" t="s">
        <v>97</v>
      </c>
      <c r="Z7" s="65" t="s">
        <v>95</v>
      </c>
      <c r="AA7" s="66" t="s">
        <v>96</v>
      </c>
      <c r="AB7" s="67" t="s">
        <v>97</v>
      </c>
      <c r="AC7" s="65" t="s">
        <v>95</v>
      </c>
      <c r="AD7" s="66" t="s">
        <v>96</v>
      </c>
      <c r="AE7" s="67" t="s">
        <v>97</v>
      </c>
      <c r="AF7" s="65" t="s">
        <v>95</v>
      </c>
      <c r="AG7" s="66" t="s">
        <v>96</v>
      </c>
      <c r="AH7" s="67" t="s">
        <v>97</v>
      </c>
      <c r="AI7" s="65" t="s">
        <v>95</v>
      </c>
      <c r="AJ7" s="66" t="s">
        <v>96</v>
      </c>
      <c r="AK7" s="67" t="s">
        <v>97</v>
      </c>
      <c r="AL7" s="65" t="s">
        <v>95</v>
      </c>
      <c r="AM7" s="66" t="s">
        <v>96</v>
      </c>
      <c r="AN7" s="67" t="s">
        <v>97</v>
      </c>
      <c r="AO7" s="65" t="s">
        <v>95</v>
      </c>
      <c r="AP7" s="66" t="s">
        <v>96</v>
      </c>
      <c r="AQ7" s="67" t="s">
        <v>97</v>
      </c>
      <c r="AR7" s="65" t="s">
        <v>95</v>
      </c>
      <c r="AS7" s="66" t="s">
        <v>96</v>
      </c>
      <c r="AT7" s="67" t="s">
        <v>97</v>
      </c>
      <c r="AU7" s="65" t="s">
        <v>95</v>
      </c>
      <c r="AV7" s="66" t="s">
        <v>96</v>
      </c>
      <c r="AW7" s="67" t="s">
        <v>97</v>
      </c>
      <c r="AX7" s="65" t="s">
        <v>95</v>
      </c>
      <c r="AY7" s="66" t="s">
        <v>96</v>
      </c>
      <c r="AZ7" s="67" t="s">
        <v>97</v>
      </c>
      <c r="BA7" s="65" t="s">
        <v>95</v>
      </c>
      <c r="BB7" s="66" t="s">
        <v>96</v>
      </c>
      <c r="BC7" s="67" t="s">
        <v>97</v>
      </c>
      <c r="BD7" s="65" t="s">
        <v>95</v>
      </c>
      <c r="BE7" s="66" t="s">
        <v>96</v>
      </c>
      <c r="BF7" s="67" t="s">
        <v>97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115</v>
      </c>
      <c r="B9" s="134">
        <v>2111</v>
      </c>
      <c r="C9" s="83" t="s">
        <v>98</v>
      </c>
      <c r="D9" s="135"/>
      <c r="E9" s="84">
        <f>H9+AF9+AI9+AL9+AO9+AR9+AU9+AX9+BA9+BD9</f>
        <v>8457497.0300000012</v>
      </c>
      <c r="F9" s="85">
        <f>I9+AG9+AJ9+AM9+AP9+AS9+AV9+AY9+BB9+BE9</f>
        <v>8457494.0100000016</v>
      </c>
      <c r="G9" s="136">
        <f>E9-F9</f>
        <v>3.0199999995529652</v>
      </c>
      <c r="H9" s="87">
        <f>K9+N9+Q9+T9+W9+Z9+AC9</f>
        <v>8441705.0300000012</v>
      </c>
      <c r="I9" s="88">
        <f>L9+O9+R9+U9+X9+AA9+AD9</f>
        <v>8441702.3000000007</v>
      </c>
      <c r="J9" s="89">
        <f>H9-I9</f>
        <v>2.7300000004470348</v>
      </c>
      <c r="K9" s="90">
        <v>2168260</v>
      </c>
      <c r="L9" s="91">
        <v>2168257.2699999996</v>
      </c>
      <c r="M9" s="92">
        <f>K9-L9</f>
        <v>2.7300000004470348</v>
      </c>
      <c r="N9" s="90">
        <v>6244645.71</v>
      </c>
      <c r="O9" s="91">
        <v>6244645.71</v>
      </c>
      <c r="P9" s="92">
        <f>N9-O9</f>
        <v>0</v>
      </c>
      <c r="Q9" s="90">
        <v>0</v>
      </c>
      <c r="R9" s="104">
        <v>0</v>
      </c>
      <c r="S9" s="92">
        <f>Q9-R9</f>
        <v>0</v>
      </c>
      <c r="T9" s="93">
        <v>0</v>
      </c>
      <c r="U9" s="94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28799.32</v>
      </c>
      <c r="AA9" s="91">
        <v>28799.32</v>
      </c>
      <c r="AB9" s="92">
        <f>Z9-AA9</f>
        <v>0</v>
      </c>
      <c r="AC9" s="90">
        <v>0</v>
      </c>
      <c r="AD9" s="91">
        <v>0</v>
      </c>
      <c r="AE9" s="92">
        <f>AC9-AD9</f>
        <v>0</v>
      </c>
      <c r="AF9" s="90">
        <v>15792</v>
      </c>
      <c r="AG9" s="91">
        <v>15791.71</v>
      </c>
      <c r="AH9" s="92">
        <f>AF9-AG9</f>
        <v>0.29000000000087311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104">
        <v>0</v>
      </c>
      <c r="AQ9" s="92">
        <f>AO9-AP9</f>
        <v>0</v>
      </c>
      <c r="AR9" s="90">
        <v>0</v>
      </c>
      <c r="AS9" s="104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99</v>
      </c>
      <c r="D10" s="137"/>
      <c r="E10" s="99">
        <f t="shared" ref="E10:F26" si="0">H10+AF10+AI10+AL10+AO10+AR10+AU10+AX10+BA10+BD10</f>
        <v>1837491.51</v>
      </c>
      <c r="F10" s="100">
        <f t="shared" si="0"/>
        <v>1836234.8000000003</v>
      </c>
      <c r="G10" s="136">
        <f>E10-F10</f>
        <v>1256.7099999997299</v>
      </c>
      <c r="H10" s="101">
        <f t="shared" ref="H10:I26" si="1">K10+N10+Q10+T10+W10+Z10+AC10</f>
        <v>1834011.51</v>
      </c>
      <c r="I10" s="102">
        <f t="shared" si="1"/>
        <v>1832760.6100000003</v>
      </c>
      <c r="J10" s="89">
        <f>H10-I10</f>
        <v>1250.899999999674</v>
      </c>
      <c r="K10" s="103">
        <v>488024</v>
      </c>
      <c r="L10" s="104">
        <v>486773.10000000003</v>
      </c>
      <c r="M10" s="92">
        <f>K10-L10</f>
        <v>1250.8999999999651</v>
      </c>
      <c r="N10" s="103">
        <v>1339651.6499999999</v>
      </c>
      <c r="O10" s="104">
        <v>1339651.6500000001</v>
      </c>
      <c r="P10" s="92">
        <f>N10-O10</f>
        <v>0</v>
      </c>
      <c r="Q10" s="103">
        <v>0</v>
      </c>
      <c r="R10" s="104">
        <v>0</v>
      </c>
      <c r="S10" s="92">
        <f>Q10-R10</f>
        <v>0</v>
      </c>
      <c r="T10" s="105">
        <v>0</v>
      </c>
      <c r="U10" s="106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6335.86</v>
      </c>
      <c r="AA10" s="104">
        <v>6335.8600000000006</v>
      </c>
      <c r="AB10" s="92">
        <f>Z10-AA10</f>
        <v>0</v>
      </c>
      <c r="AC10" s="103">
        <v>0</v>
      </c>
      <c r="AD10" s="104">
        <v>0</v>
      </c>
      <c r="AE10" s="92">
        <f>AC10-AD10</f>
        <v>0</v>
      </c>
      <c r="AF10" s="103">
        <v>3480</v>
      </c>
      <c r="AG10" s="104">
        <v>3474.19</v>
      </c>
      <c r="AH10" s="92">
        <f>AF10-AG10</f>
        <v>5.8099999999999454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137"/>
      <c r="E11" s="99">
        <f t="shared" si="0"/>
        <v>272788</v>
      </c>
      <c r="F11" s="100">
        <f t="shared" si="0"/>
        <v>271075.76</v>
      </c>
      <c r="G11" s="136">
        <f t="shared" ref="G11:G26" si="2">E11-F11</f>
        <v>1712.2399999999907</v>
      </c>
      <c r="H11" s="101">
        <f t="shared" si="1"/>
        <v>170020</v>
      </c>
      <c r="I11" s="102">
        <f t="shared" si="1"/>
        <v>170017.42</v>
      </c>
      <c r="J11" s="89">
        <f t="shared" ref="J11:J26" si="3">H11-I11</f>
        <v>2.5799999999871943</v>
      </c>
      <c r="K11" s="103">
        <v>164315</v>
      </c>
      <c r="L11" s="104">
        <v>164312.42000000001</v>
      </c>
      <c r="M11" s="92">
        <f t="shared" ref="M11:M26" si="4">K11-L11</f>
        <v>2.5799999999871943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5">
        <v>1658</v>
      </c>
      <c r="U11" s="106">
        <v>1658</v>
      </c>
      <c r="V11" s="92">
        <f t="shared" ref="V11:V26" si="7">T11-U11</f>
        <v>0</v>
      </c>
      <c r="W11" s="105">
        <v>0</v>
      </c>
      <c r="X11" s="106">
        <v>0</v>
      </c>
      <c r="Y11" s="92">
        <f t="shared" ref="Y11:Y26" si="8">W11-X11</f>
        <v>0</v>
      </c>
      <c r="Z11" s="103">
        <v>0</v>
      </c>
      <c r="AA11" s="104">
        <v>0</v>
      </c>
      <c r="AB11" s="92">
        <f t="shared" ref="AB11:AB26" si="9">Z11-AA11</f>
        <v>0</v>
      </c>
      <c r="AC11" s="103">
        <v>4047</v>
      </c>
      <c r="AD11" s="104">
        <v>4047</v>
      </c>
      <c r="AE11" s="92">
        <f t="shared" ref="AE11:AE26" si="10">AC11-AD11</f>
        <v>0</v>
      </c>
      <c r="AF11" s="103">
        <v>3640</v>
      </c>
      <c r="AG11" s="104">
        <v>1936</v>
      </c>
      <c r="AH11" s="92">
        <f t="shared" ref="AH11:AH26" si="11">AF11-AG11</f>
        <v>1704</v>
      </c>
      <c r="AI11" s="103">
        <v>61780</v>
      </c>
      <c r="AJ11" s="104">
        <v>61774.34</v>
      </c>
      <c r="AK11" s="92">
        <f t="shared" ref="AK11:AK26" si="12">AI11-AJ11</f>
        <v>5.6600000000034925</v>
      </c>
      <c r="AL11" s="103">
        <v>0</v>
      </c>
      <c r="AM11" s="104">
        <v>0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37348</v>
      </c>
      <c r="AS11" s="104">
        <v>37348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v>0</v>
      </c>
      <c r="BB11" s="104">
        <v>0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7" t="s">
        <v>100</v>
      </c>
      <c r="D12" s="108"/>
      <c r="E12" s="99">
        <f t="shared" si="0"/>
        <v>3000</v>
      </c>
      <c r="F12" s="100">
        <f t="shared" si="0"/>
        <v>3000</v>
      </c>
      <c r="G12" s="86">
        <f t="shared" si="2"/>
        <v>0</v>
      </c>
      <c r="H12" s="101">
        <f t="shared" si="1"/>
        <v>3000</v>
      </c>
      <c r="I12" s="102">
        <f t="shared" si="1"/>
        <v>3000</v>
      </c>
      <c r="J12" s="89">
        <f t="shared" si="3"/>
        <v>0</v>
      </c>
      <c r="K12" s="103">
        <v>3000</v>
      </c>
      <c r="L12" s="109">
        <v>3000</v>
      </c>
      <c r="M12" s="92">
        <f t="shared" si="4"/>
        <v>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5">
        <v>0</v>
      </c>
      <c r="U12" s="110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101</v>
      </c>
      <c r="D13" s="137"/>
      <c r="E13" s="99">
        <f t="shared" si="0"/>
        <v>429820</v>
      </c>
      <c r="F13" s="100">
        <f t="shared" si="0"/>
        <v>425480</v>
      </c>
      <c r="G13" s="136">
        <f t="shared" si="2"/>
        <v>4340</v>
      </c>
      <c r="H13" s="101">
        <f t="shared" si="1"/>
        <v>429820</v>
      </c>
      <c r="I13" s="102">
        <f t="shared" si="1"/>
        <v>425480</v>
      </c>
      <c r="J13" s="89">
        <f t="shared" si="3"/>
        <v>4340</v>
      </c>
      <c r="K13" s="103">
        <v>429820</v>
      </c>
      <c r="L13" s="104">
        <v>425480</v>
      </c>
      <c r="M13" s="92">
        <f t="shared" si="4"/>
        <v>4340</v>
      </c>
      <c r="N13" s="103">
        <v>0</v>
      </c>
      <c r="O13" s="104">
        <v>0</v>
      </c>
      <c r="P13" s="92">
        <f t="shared" si="5"/>
        <v>0</v>
      </c>
      <c r="Q13" s="103">
        <v>0</v>
      </c>
      <c r="R13" s="104">
        <v>0</v>
      </c>
      <c r="S13" s="92">
        <f t="shared" si="6"/>
        <v>0</v>
      </c>
      <c r="T13" s="105">
        <v>0</v>
      </c>
      <c r="U13" s="106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/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34</v>
      </c>
      <c r="D14" s="137"/>
      <c r="E14" s="99">
        <f t="shared" si="0"/>
        <v>409360</v>
      </c>
      <c r="F14" s="100">
        <f t="shared" si="0"/>
        <v>409353.83</v>
      </c>
      <c r="G14" s="136">
        <f t="shared" si="2"/>
        <v>6.1699999999837019</v>
      </c>
      <c r="H14" s="101">
        <f t="shared" si="1"/>
        <v>409360</v>
      </c>
      <c r="I14" s="102">
        <f t="shared" si="1"/>
        <v>409353.83</v>
      </c>
      <c r="J14" s="89">
        <f t="shared" si="3"/>
        <v>6.1699999999837019</v>
      </c>
      <c r="K14" s="103">
        <v>409360</v>
      </c>
      <c r="L14" s="104">
        <v>409353.83</v>
      </c>
      <c r="M14" s="92">
        <f t="shared" si="4"/>
        <v>6.1699999999837019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5">
        <v>0</v>
      </c>
      <c r="U14" s="106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0</v>
      </c>
      <c r="AJ14" s="104">
        <v>0</v>
      </c>
      <c r="AK14" s="92">
        <f t="shared" si="12"/>
        <v>0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102</v>
      </c>
      <c r="D15" s="137"/>
      <c r="E15" s="99">
        <f t="shared" si="0"/>
        <v>11380</v>
      </c>
      <c r="F15" s="100">
        <f t="shared" si="0"/>
        <v>11342.36</v>
      </c>
      <c r="G15" s="136">
        <f t="shared" si="2"/>
        <v>37.639999999999418</v>
      </c>
      <c r="H15" s="101">
        <f t="shared" si="1"/>
        <v>11380</v>
      </c>
      <c r="I15" s="102">
        <f t="shared" si="1"/>
        <v>11342.36</v>
      </c>
      <c r="J15" s="89">
        <f t="shared" si="3"/>
        <v>37.639999999999418</v>
      </c>
      <c r="K15" s="103">
        <v>11380</v>
      </c>
      <c r="L15" s="104">
        <v>11342.36</v>
      </c>
      <c r="M15" s="92">
        <f t="shared" si="4"/>
        <v>37.639999999999418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5">
        <v>0</v>
      </c>
      <c r="U15" s="106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.75" customHeight="1" x14ac:dyDescent="0.2">
      <c r="A16" s="96"/>
      <c r="B16" s="97">
        <v>2271</v>
      </c>
      <c r="C16" s="98" t="s">
        <v>103</v>
      </c>
      <c r="D16" s="137"/>
      <c r="E16" s="99">
        <f t="shared" si="0"/>
        <v>1122100</v>
      </c>
      <c r="F16" s="100">
        <f t="shared" si="0"/>
        <v>1116816.8</v>
      </c>
      <c r="G16" s="136">
        <f t="shared" si="2"/>
        <v>5283.1999999999534</v>
      </c>
      <c r="H16" s="101">
        <f t="shared" si="1"/>
        <v>1116900</v>
      </c>
      <c r="I16" s="102">
        <f t="shared" si="1"/>
        <v>1116816.8</v>
      </c>
      <c r="J16" s="89">
        <f t="shared" si="3"/>
        <v>83.199999999953434</v>
      </c>
      <c r="K16" s="103">
        <v>1116900</v>
      </c>
      <c r="L16" s="104">
        <v>1116816.8</v>
      </c>
      <c r="M16" s="92">
        <f t="shared" si="4"/>
        <v>83.199999999953434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5">
        <v>0</v>
      </c>
      <c r="U16" s="106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5200</v>
      </c>
      <c r="AG16" s="104">
        <v>0</v>
      </c>
      <c r="AH16" s="92">
        <f t="shared" si="11"/>
        <v>5200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104</v>
      </c>
      <c r="D17" s="137"/>
      <c r="E17" s="99">
        <f t="shared" si="0"/>
        <v>27000</v>
      </c>
      <c r="F17" s="100">
        <f t="shared" si="0"/>
        <v>26634.61</v>
      </c>
      <c r="G17" s="136">
        <f t="shared" si="2"/>
        <v>365.38999999999942</v>
      </c>
      <c r="H17" s="101">
        <f t="shared" si="1"/>
        <v>26700</v>
      </c>
      <c r="I17" s="102">
        <f t="shared" si="1"/>
        <v>26634.61</v>
      </c>
      <c r="J17" s="89">
        <f t="shared" si="3"/>
        <v>65.389999999999418</v>
      </c>
      <c r="K17" s="103">
        <v>26700</v>
      </c>
      <c r="L17" s="104">
        <v>26634.61</v>
      </c>
      <c r="M17" s="92">
        <f t="shared" si="4"/>
        <v>65.389999999999418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5">
        <v>0</v>
      </c>
      <c r="U17" s="106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300</v>
      </c>
      <c r="AG17" s="104">
        <v>0</v>
      </c>
      <c r="AH17" s="92">
        <f t="shared" si="11"/>
        <v>300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105</v>
      </c>
      <c r="D18" s="137"/>
      <c r="E18" s="99">
        <f t="shared" si="0"/>
        <v>125500</v>
      </c>
      <c r="F18" s="100">
        <f t="shared" si="0"/>
        <v>89618.329999999987</v>
      </c>
      <c r="G18" s="136">
        <f t="shared" si="2"/>
        <v>35881.670000000013</v>
      </c>
      <c r="H18" s="101">
        <f t="shared" si="1"/>
        <v>125500</v>
      </c>
      <c r="I18" s="102">
        <f t="shared" si="1"/>
        <v>89618.329999999987</v>
      </c>
      <c r="J18" s="89">
        <f t="shared" si="3"/>
        <v>35881.670000000013</v>
      </c>
      <c r="K18" s="103">
        <v>125500</v>
      </c>
      <c r="L18" s="104">
        <v>89618.329999999987</v>
      </c>
      <c r="M18" s="92">
        <f t="shared" si="4"/>
        <v>35881.670000000013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5">
        <v>0</v>
      </c>
      <c r="U18" s="106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/>
      <c r="AG18" s="104">
        <v>0</v>
      </c>
      <c r="AH18" s="92">
        <f t="shared" si="11"/>
        <v>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106</v>
      </c>
      <c r="D19" s="137"/>
      <c r="E19" s="99">
        <f t="shared" si="0"/>
        <v>0</v>
      </c>
      <c r="F19" s="100">
        <f t="shared" si="0"/>
        <v>0</v>
      </c>
      <c r="G19" s="136">
        <f t="shared" si="2"/>
        <v>0</v>
      </c>
      <c r="H19" s="101">
        <f t="shared" si="1"/>
        <v>0</v>
      </c>
      <c r="I19" s="102">
        <f t="shared" si="1"/>
        <v>0</v>
      </c>
      <c r="J19" s="89">
        <f t="shared" si="3"/>
        <v>0</v>
      </c>
      <c r="K19" s="103">
        <v>0</v>
      </c>
      <c r="L19" s="104">
        <v>0</v>
      </c>
      <c r="M19" s="92">
        <f t="shared" si="4"/>
        <v>0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5">
        <v>0</v>
      </c>
      <c r="U19" s="106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107</v>
      </c>
      <c r="D20" s="137"/>
      <c r="E20" s="99">
        <f t="shared" si="0"/>
        <v>8060</v>
      </c>
      <c r="F20" s="100">
        <f t="shared" si="0"/>
        <v>7051.2000000000016</v>
      </c>
      <c r="G20" s="136">
        <f t="shared" si="2"/>
        <v>1008.7999999999984</v>
      </c>
      <c r="H20" s="101">
        <f t="shared" si="1"/>
        <v>8060</v>
      </c>
      <c r="I20" s="102">
        <f t="shared" si="1"/>
        <v>7051.2000000000016</v>
      </c>
      <c r="J20" s="89">
        <f t="shared" si="3"/>
        <v>1008.7999999999984</v>
      </c>
      <c r="K20" s="103">
        <v>8060</v>
      </c>
      <c r="L20" s="104">
        <v>7051.2000000000016</v>
      </c>
      <c r="M20" s="92">
        <f t="shared" si="4"/>
        <v>1008.7999999999984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5">
        <v>0</v>
      </c>
      <c r="U20" s="106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108</v>
      </c>
      <c r="D21" s="137"/>
      <c r="E21" s="99">
        <f t="shared" si="0"/>
        <v>1426.23</v>
      </c>
      <c r="F21" s="100">
        <f t="shared" si="0"/>
        <v>1426.23</v>
      </c>
      <c r="G21" s="136">
        <f t="shared" si="2"/>
        <v>0</v>
      </c>
      <c r="H21" s="101">
        <f t="shared" si="1"/>
        <v>470</v>
      </c>
      <c r="I21" s="102">
        <f t="shared" si="1"/>
        <v>470</v>
      </c>
      <c r="J21" s="89">
        <f t="shared" si="3"/>
        <v>0</v>
      </c>
      <c r="K21" s="103">
        <v>470</v>
      </c>
      <c r="L21" s="104">
        <v>470</v>
      </c>
      <c r="M21" s="92">
        <f t="shared" si="4"/>
        <v>0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5">
        <v>0</v>
      </c>
      <c r="U21" s="106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956.23</v>
      </c>
      <c r="AJ21" s="104">
        <v>956.23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109</v>
      </c>
      <c r="D22" s="137"/>
      <c r="E22" s="99">
        <f t="shared" si="0"/>
        <v>5750</v>
      </c>
      <c r="F22" s="100">
        <f t="shared" si="0"/>
        <v>5750</v>
      </c>
      <c r="G22" s="136">
        <f t="shared" si="2"/>
        <v>0</v>
      </c>
      <c r="H22" s="101">
        <f t="shared" si="1"/>
        <v>5750</v>
      </c>
      <c r="I22" s="102">
        <f t="shared" si="1"/>
        <v>5750</v>
      </c>
      <c r="J22" s="89">
        <f t="shared" si="3"/>
        <v>0</v>
      </c>
      <c r="K22" s="103">
        <v>5750</v>
      </c>
      <c r="L22" s="104">
        <v>5750</v>
      </c>
      <c r="M22" s="92">
        <f t="shared" si="4"/>
        <v>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5">
        <v>0</v>
      </c>
      <c r="U22" s="106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110</v>
      </c>
      <c r="D23" s="137"/>
      <c r="E23" s="99">
        <f t="shared" si="0"/>
        <v>0</v>
      </c>
      <c r="F23" s="100">
        <f t="shared" si="0"/>
        <v>0</v>
      </c>
      <c r="G23" s="136">
        <f t="shared" si="2"/>
        <v>0</v>
      </c>
      <c r="H23" s="101">
        <f t="shared" si="1"/>
        <v>0</v>
      </c>
      <c r="I23" s="102">
        <f t="shared" si="1"/>
        <v>0</v>
      </c>
      <c r="J23" s="89">
        <f t="shared" si="3"/>
        <v>0</v>
      </c>
      <c r="K23" s="103">
        <v>0</v>
      </c>
      <c r="L23" s="104">
        <v>0</v>
      </c>
      <c r="M23" s="92">
        <f t="shared" si="4"/>
        <v>0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5">
        <v>0</v>
      </c>
      <c r="U23" s="106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/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111</v>
      </c>
      <c r="D24" s="137"/>
      <c r="E24" s="99">
        <f t="shared" si="0"/>
        <v>242786.58</v>
      </c>
      <c r="F24" s="100">
        <f t="shared" si="0"/>
        <v>242786.58</v>
      </c>
      <c r="G24" s="136">
        <f t="shared" si="2"/>
        <v>0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5">
        <v>0</v>
      </c>
      <c r="U24" s="106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234786.58</v>
      </c>
      <c r="AJ24" s="104">
        <v>234786.58</v>
      </c>
      <c r="AK24" s="92">
        <f t="shared" si="12"/>
        <v>0</v>
      </c>
      <c r="AL24" s="103">
        <v>8000</v>
      </c>
      <c r="AM24" s="104">
        <v>8000</v>
      </c>
      <c r="AN24" s="92">
        <f t="shared" si="13"/>
        <v>0</v>
      </c>
      <c r="AO24" s="103">
        <v>0</v>
      </c>
      <c r="AP24" s="104">
        <v>0</v>
      </c>
      <c r="AQ24" s="92">
        <f t="shared" si="14"/>
        <v>0</v>
      </c>
      <c r="AR24" s="103">
        <v>0</v>
      </c>
      <c r="AS24" s="104">
        <v>0</v>
      </c>
      <c r="AT24" s="92">
        <f t="shared" si="15"/>
        <v>0</v>
      </c>
      <c r="AU24" s="103">
        <v>0</v>
      </c>
      <c r="AV24" s="104">
        <v>0</v>
      </c>
      <c r="AW24" s="92">
        <f t="shared" si="16"/>
        <v>0</v>
      </c>
      <c r="AX24" s="103">
        <v>0</v>
      </c>
      <c r="AY24" s="104">
        <v>0</v>
      </c>
      <c r="AZ24" s="92">
        <f t="shared" si="17"/>
        <v>0</v>
      </c>
      <c r="BA24" s="103">
        <v>0</v>
      </c>
      <c r="BB24" s="104">
        <v>0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1">
        <v>3132</v>
      </c>
      <c r="C25" s="98" t="s">
        <v>112</v>
      </c>
      <c r="D25" s="137"/>
      <c r="E25" s="99">
        <f t="shared" si="0"/>
        <v>0</v>
      </c>
      <c r="F25" s="100">
        <f t="shared" si="0"/>
        <v>0</v>
      </c>
      <c r="G25" s="136">
        <f t="shared" si="2"/>
        <v>0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5">
        <v>0</v>
      </c>
      <c r="U25" s="110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2"/>
      <c r="B26" s="111">
        <v>3142</v>
      </c>
      <c r="C26" s="113" t="s">
        <v>113</v>
      </c>
      <c r="D26" s="138"/>
      <c r="E26" s="114">
        <f t="shared" si="0"/>
        <v>0</v>
      </c>
      <c r="F26" s="115">
        <f t="shared" si="0"/>
        <v>0</v>
      </c>
      <c r="G26" s="136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20">
        <v>0</v>
      </c>
      <c r="U26" s="121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2" t="s">
        <v>114</v>
      </c>
      <c r="B27" s="123"/>
      <c r="C27" s="123"/>
      <c r="D27" s="139"/>
      <c r="E27" s="124">
        <f t="shared" ref="E27:BB27" si="20">SUM(E9:E26)</f>
        <v>12953959.350000001</v>
      </c>
      <c r="F27" s="125">
        <f t="shared" si="20"/>
        <v>12904064.510000002</v>
      </c>
      <c r="G27" s="126">
        <f t="shared" si="20"/>
        <v>49894.839999999218</v>
      </c>
      <c r="H27" s="127">
        <f t="shared" si="20"/>
        <v>12582676.540000001</v>
      </c>
      <c r="I27" s="128">
        <f t="shared" si="20"/>
        <v>12539997.459999999</v>
      </c>
      <c r="J27" s="129">
        <f t="shared" si="20"/>
        <v>42679.080000000053</v>
      </c>
      <c r="K27" s="127">
        <f t="shared" si="20"/>
        <v>4957539</v>
      </c>
      <c r="L27" s="131">
        <f t="shared" si="20"/>
        <v>4914859.92</v>
      </c>
      <c r="M27" s="132">
        <f t="shared" si="20"/>
        <v>42679.080000000344</v>
      </c>
      <c r="N27" s="127">
        <f t="shared" si="20"/>
        <v>7584297.3599999994</v>
      </c>
      <c r="O27" s="131">
        <f t="shared" si="20"/>
        <v>7584297.3600000003</v>
      </c>
      <c r="P27" s="132">
        <f t="shared" si="20"/>
        <v>0</v>
      </c>
      <c r="Q27" s="127">
        <f t="shared" si="20"/>
        <v>0</v>
      </c>
      <c r="R27" s="131">
        <f t="shared" si="20"/>
        <v>0</v>
      </c>
      <c r="S27" s="132">
        <f t="shared" si="20"/>
        <v>0</v>
      </c>
      <c r="T27" s="140">
        <f t="shared" si="20"/>
        <v>1658</v>
      </c>
      <c r="U27" s="133">
        <f t="shared" si="20"/>
        <v>1658</v>
      </c>
      <c r="V27" s="132">
        <f t="shared" si="20"/>
        <v>0</v>
      </c>
      <c r="W27" s="140">
        <f t="shared" si="20"/>
        <v>0</v>
      </c>
      <c r="X27" s="133">
        <f t="shared" si="20"/>
        <v>0</v>
      </c>
      <c r="Y27" s="132">
        <f t="shared" si="20"/>
        <v>0</v>
      </c>
      <c r="Z27" s="127">
        <f t="shared" si="20"/>
        <v>35135.18</v>
      </c>
      <c r="AA27" s="131">
        <f t="shared" si="20"/>
        <v>35135.18</v>
      </c>
      <c r="AB27" s="132">
        <f t="shared" si="20"/>
        <v>0</v>
      </c>
      <c r="AC27" s="127">
        <f t="shared" si="20"/>
        <v>4047</v>
      </c>
      <c r="AD27" s="131">
        <f t="shared" si="20"/>
        <v>4047</v>
      </c>
      <c r="AE27" s="132">
        <f t="shared" si="20"/>
        <v>0</v>
      </c>
      <c r="AF27" s="127">
        <f t="shared" si="20"/>
        <v>28412</v>
      </c>
      <c r="AG27" s="131">
        <f t="shared" si="20"/>
        <v>21201.899999999998</v>
      </c>
      <c r="AH27" s="132">
        <f t="shared" si="20"/>
        <v>7210.1</v>
      </c>
      <c r="AI27" s="130">
        <f t="shared" si="20"/>
        <v>297522.81</v>
      </c>
      <c r="AJ27" s="131">
        <f t="shared" si="20"/>
        <v>297517.14999999997</v>
      </c>
      <c r="AK27" s="132">
        <f t="shared" si="20"/>
        <v>5.6600000000034925</v>
      </c>
      <c r="AL27" s="127">
        <f t="shared" si="20"/>
        <v>8000</v>
      </c>
      <c r="AM27" s="131">
        <f t="shared" si="20"/>
        <v>8000</v>
      </c>
      <c r="AN27" s="132">
        <f t="shared" si="20"/>
        <v>0</v>
      </c>
      <c r="AO27" s="127">
        <f t="shared" si="20"/>
        <v>0</v>
      </c>
      <c r="AP27" s="131">
        <f t="shared" si="20"/>
        <v>0</v>
      </c>
      <c r="AQ27" s="132">
        <f t="shared" si="20"/>
        <v>0</v>
      </c>
      <c r="AR27" s="127">
        <f t="shared" si="20"/>
        <v>37348</v>
      </c>
      <c r="AS27" s="131">
        <f t="shared" si="20"/>
        <v>37348</v>
      </c>
      <c r="AT27" s="132">
        <f t="shared" si="20"/>
        <v>0</v>
      </c>
      <c r="AU27" s="127">
        <f t="shared" si="20"/>
        <v>0</v>
      </c>
      <c r="AV27" s="131">
        <f t="shared" si="20"/>
        <v>0</v>
      </c>
      <c r="AW27" s="132">
        <f t="shared" si="20"/>
        <v>0</v>
      </c>
      <c r="AX27" s="127">
        <f t="shared" si="20"/>
        <v>0</v>
      </c>
      <c r="AY27" s="131">
        <f t="shared" si="20"/>
        <v>0</v>
      </c>
      <c r="AZ27" s="132">
        <f t="shared" si="20"/>
        <v>0</v>
      </c>
      <c r="BA27" s="127">
        <f t="shared" si="20"/>
        <v>0</v>
      </c>
      <c r="BB27" s="131">
        <f t="shared" si="20"/>
        <v>0</v>
      </c>
      <c r="BC27" s="132">
        <f>SUM(BC9:BC25)</f>
        <v>0</v>
      </c>
      <c r="BD27" s="127">
        <f>SUM(BD9:BD26)</f>
        <v>0</v>
      </c>
      <c r="BE27" s="131">
        <f>SUM(BE9:BE26)</f>
        <v>0</v>
      </c>
      <c r="BF27" s="132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C6DA7-A142-46F4-9B2F-8D1CA512B126}">
  <sheetPr codeName="Лист12">
    <pageSetUpPr fitToPage="1"/>
  </sheetPr>
  <dimension ref="A1:O143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28515625" style="2" hidden="1" customWidth="1" outlineLevel="1"/>
    <col min="6" max="6" width="9.140625" style="2" collapsed="1"/>
    <col min="7" max="16384" width="9.140625" style="2"/>
  </cols>
  <sheetData>
    <row r="1" spans="1:15" ht="21" customHeight="1" x14ac:dyDescent="0.3">
      <c r="A1" s="1" t="s">
        <v>0</v>
      </c>
      <c r="B1" s="1"/>
      <c r="C1" s="1"/>
      <c r="D1" s="1"/>
    </row>
    <row r="2" spans="1:15" x14ac:dyDescent="0.3">
      <c r="A2" s="1" t="str">
        <f>Ліцей9!B4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SUM(D6:D53)</f>
        <v>170017.42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Ліцей9!I11</f>
        <v>170017.42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t="15.75" customHeight="1" collapsed="1" x14ac:dyDescent="0.3">
      <c r="A6" s="11">
        <v>2210.1</v>
      </c>
      <c r="B6" s="12" t="s">
        <v>3</v>
      </c>
      <c r="C6" s="12"/>
      <c r="D6" s="13">
        <f>6000+270</f>
        <v>6270</v>
      </c>
      <c r="E6" s="8"/>
      <c r="F6" s="8"/>
      <c r="G6" s="8"/>
      <c r="I6" s="8"/>
      <c r="J6" s="8"/>
      <c r="K6" s="8"/>
      <c r="M6" s="8"/>
      <c r="N6" s="8"/>
      <c r="O6" s="8"/>
    </row>
    <row r="7" spans="1:15" ht="18.75" customHeight="1" x14ac:dyDescent="0.3">
      <c r="A7" s="11">
        <v>2210.1999999999998</v>
      </c>
      <c r="B7" s="12" t="s">
        <v>4</v>
      </c>
      <c r="C7" s="12"/>
      <c r="D7" s="13">
        <f>5329.96+179</f>
        <v>5508.96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5508.96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4089+143.52</f>
        <v>4232.5200000000004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203</v>
      </c>
      <c r="B11" s="20" t="s">
        <v>7</v>
      </c>
      <c r="C11" s="11">
        <v>83.94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204</v>
      </c>
      <c r="B12" s="20" t="s">
        <v>8</v>
      </c>
      <c r="C12" s="17">
        <v>177</v>
      </c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x14ac:dyDescent="0.3">
      <c r="A13" s="11">
        <v>205</v>
      </c>
      <c r="B13" s="20" t="s">
        <v>9</v>
      </c>
      <c r="C13" s="17">
        <v>356.5</v>
      </c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x14ac:dyDescent="0.3">
      <c r="A14" s="11">
        <v>206</v>
      </c>
      <c r="B14" s="20" t="s">
        <v>10</v>
      </c>
      <c r="C14" s="17">
        <v>161</v>
      </c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x14ac:dyDescent="0.3">
      <c r="A15" s="11">
        <v>207</v>
      </c>
      <c r="B15" s="20" t="s">
        <v>11</v>
      </c>
      <c r="C15" s="17">
        <v>18</v>
      </c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6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>
        <v>2210.3000000000002</v>
      </c>
      <c r="B19" s="12" t="s">
        <v>12</v>
      </c>
      <c r="C19" s="12"/>
      <c r="D19" s="13">
        <v>283.36</v>
      </c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13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14</v>
      </c>
      <c r="C21" s="12"/>
      <c r="D21" s="13">
        <f>99578.5+30431.6</f>
        <v>130010.1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SUM(C23:C33)</f>
        <v>130010.1</v>
      </c>
      <c r="D22" s="17"/>
      <c r="E22" s="18">
        <f>D21-C22</f>
        <v>0</v>
      </c>
    </row>
    <row r="23" spans="1:15" ht="16.5" customHeight="1" collapsed="1" x14ac:dyDescent="0.3">
      <c r="A23" s="11">
        <v>505</v>
      </c>
      <c r="B23" s="20" t="s">
        <v>15</v>
      </c>
      <c r="C23" s="17">
        <f>2052+3141+5669+2085+3790+4687</f>
        <v>21424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16</v>
      </c>
      <c r="C24" s="17">
        <f>4536.5+2411+1505+565+1210+1677+1217.6</f>
        <v>13122.1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17</v>
      </c>
      <c r="C25" s="17">
        <f>655+589+4830</f>
        <v>6074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18</v>
      </c>
      <c r="C26" s="17">
        <f>1220+16000</f>
        <v>17220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502</v>
      </c>
      <c r="B27" s="20" t="s">
        <v>19</v>
      </c>
      <c r="C27" s="17">
        <f>21150+2020</f>
        <v>23170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506</v>
      </c>
      <c r="B28" s="20" t="s">
        <v>20</v>
      </c>
      <c r="C28" s="17">
        <v>49000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t="16.5" customHeight="1" x14ac:dyDescent="0.3">
      <c r="A34" s="11">
        <v>2210.6</v>
      </c>
      <c r="B34" s="12" t="s">
        <v>21</v>
      </c>
      <c r="C34" s="12"/>
      <c r="D34" s="13">
        <f>5422+1357</f>
        <v>6779</v>
      </c>
      <c r="E34" s="8"/>
      <c r="F34" s="8"/>
      <c r="G34" s="8"/>
      <c r="I34" s="8"/>
      <c r="J34" s="8"/>
      <c r="K34" s="8"/>
      <c r="M34" s="8"/>
      <c r="N34" s="8"/>
      <c r="O34" s="8"/>
    </row>
    <row r="35" spans="1:15" ht="18" hidden="1" customHeight="1" x14ac:dyDescent="0.3">
      <c r="A35" s="11">
        <v>2210.6999999999998</v>
      </c>
      <c r="B35" s="12" t="s">
        <v>22</v>
      </c>
      <c r="C35" s="12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SUM(C37:C40)</f>
        <v>0</v>
      </c>
      <c r="D36" s="17"/>
      <c r="E36" s="18">
        <f>D35-C36</f>
        <v>0</v>
      </c>
    </row>
    <row r="37" spans="1:15" hidden="1" collapsed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24" hidden="1" customHeight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t="15.75" hidden="1" customHeight="1" x14ac:dyDescent="0.3">
      <c r="A40" s="11"/>
      <c r="B40" s="21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x14ac:dyDescent="0.3">
      <c r="A41" s="11">
        <v>2210.8000000000002</v>
      </c>
      <c r="B41" s="22" t="s">
        <v>23</v>
      </c>
      <c r="C41" s="23"/>
      <c r="D41" s="13">
        <v>4158</v>
      </c>
      <c r="E41" s="8"/>
      <c r="F41" s="8"/>
      <c r="G41" s="8"/>
      <c r="I41" s="8"/>
      <c r="J41" s="8"/>
      <c r="K41" s="8"/>
      <c r="M41" s="8"/>
      <c r="N41" s="8"/>
      <c r="O41" s="8"/>
    </row>
    <row r="42" spans="1:15" hidden="1" outlineLevel="1" x14ac:dyDescent="0.3">
      <c r="A42" s="14"/>
      <c r="B42" s="15"/>
      <c r="C42" s="16">
        <f>SUM(C43:C46)</f>
        <v>4158</v>
      </c>
      <c r="D42" s="24"/>
      <c r="E42" s="18">
        <f>D41-C42</f>
        <v>0</v>
      </c>
    </row>
    <row r="43" spans="1:15" collapsed="1" x14ac:dyDescent="0.3">
      <c r="A43" s="11">
        <v>803</v>
      </c>
      <c r="B43" s="20" t="s">
        <v>24</v>
      </c>
      <c r="C43" s="17">
        <f>3248+910</f>
        <v>4158</v>
      </c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1"/>
      <c r="C46" s="17"/>
      <c r="D46" s="24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>
        <v>2210.9</v>
      </c>
      <c r="B47" s="12" t="s">
        <v>25</v>
      </c>
      <c r="C47" s="12"/>
      <c r="D47" s="13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outlineLevel="1" x14ac:dyDescent="0.3">
      <c r="A48" s="14"/>
      <c r="B48" s="15"/>
      <c r="C48" s="16">
        <f>SUM(C49:C52)</f>
        <v>0</v>
      </c>
      <c r="D48" s="17"/>
      <c r="E48" s="18">
        <f>D47-C48</f>
        <v>0</v>
      </c>
    </row>
    <row r="49" spans="1:15" ht="18.75" hidden="1" customHeight="1" collapsed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t="18.75" hidden="1" customHeight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t="18.75" hidden="1" customHeight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t="18.75" hidden="1" customHeight="1" x14ac:dyDescent="0.3">
      <c r="A52" s="11"/>
      <c r="B52" s="21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2211.9</v>
      </c>
      <c r="B53" s="22" t="s">
        <v>26</v>
      </c>
      <c r="C53" s="23"/>
      <c r="D53" s="13">
        <f>11931+3419+1658</f>
        <v>17008</v>
      </c>
      <c r="E53" s="8"/>
      <c r="F53" s="8"/>
      <c r="G53" s="8"/>
      <c r="I53" s="8"/>
      <c r="J53" s="8"/>
      <c r="K53" s="8"/>
      <c r="M53" s="8"/>
      <c r="N53" s="8"/>
      <c r="O53" s="8"/>
    </row>
    <row r="54" spans="1:15" hidden="1" outlineLevel="1" x14ac:dyDescent="0.3">
      <c r="A54" s="14"/>
      <c r="B54" s="15"/>
      <c r="C54" s="16">
        <f>SUM(C55:C80)</f>
        <v>17008</v>
      </c>
      <c r="D54" s="17"/>
      <c r="E54" s="18">
        <f>D53-C54</f>
        <v>0</v>
      </c>
    </row>
    <row r="55" spans="1:15" collapsed="1" x14ac:dyDescent="0.3">
      <c r="A55" s="11">
        <v>907</v>
      </c>
      <c r="B55" s="20" t="s">
        <v>27</v>
      </c>
      <c r="C55" s="17">
        <v>5999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>
        <v>903</v>
      </c>
      <c r="B56" s="20" t="s">
        <v>28</v>
      </c>
      <c r="C56" s="17">
        <v>4047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914</v>
      </c>
      <c r="B57" s="20" t="s">
        <v>29</v>
      </c>
      <c r="C57" s="17">
        <f>400+1200</f>
        <v>1600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11">
        <v>904</v>
      </c>
      <c r="B58" s="20" t="s">
        <v>30</v>
      </c>
      <c r="C58" s="17">
        <f>285+1420</f>
        <v>1705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t="18.75" customHeight="1" x14ac:dyDescent="0.3">
      <c r="A59" s="11">
        <v>921</v>
      </c>
      <c r="B59" s="20" t="s">
        <v>31</v>
      </c>
      <c r="C59" s="17">
        <v>1999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t="18.75" customHeight="1" x14ac:dyDescent="0.3">
      <c r="A60" s="11">
        <v>924</v>
      </c>
      <c r="B60" s="25" t="s">
        <v>32</v>
      </c>
      <c r="C60" s="17">
        <v>1658</v>
      </c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6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outlineLevel="1" x14ac:dyDescent="0.3">
      <c r="A80" s="8"/>
      <c r="B80" s="27"/>
      <c r="D80" s="3" t="b">
        <f>D4=D5</f>
        <v>1</v>
      </c>
      <c r="E80" s="8"/>
      <c r="F80" s="8"/>
      <c r="G80" s="8"/>
      <c r="I80" s="8"/>
      <c r="J80" s="8"/>
      <c r="K80" s="8"/>
      <c r="M80" s="8"/>
      <c r="N80" s="8"/>
      <c r="O80" s="8"/>
    </row>
    <row r="81" spans="1:15" ht="17.25" customHeight="1" collapsed="1" x14ac:dyDescent="0.3">
      <c r="A81" s="8"/>
      <c r="B81" s="27"/>
      <c r="D81" s="28" t="s">
        <v>33</v>
      </c>
      <c r="E81" s="8"/>
      <c r="F81" s="8"/>
      <c r="G81" s="8"/>
      <c r="I81" s="8"/>
      <c r="J81" s="8"/>
      <c r="K81" s="8"/>
      <c r="M81" s="8"/>
      <c r="N81" s="8"/>
      <c r="O81" s="8"/>
    </row>
    <row r="82" spans="1:15" x14ac:dyDescent="0.3">
      <c r="A82" s="8"/>
      <c r="B82" s="8"/>
      <c r="D82" s="28" t="s">
        <v>33</v>
      </c>
      <c r="E82" s="8"/>
      <c r="F82" s="8"/>
      <c r="G82" s="8"/>
      <c r="I82" s="8"/>
      <c r="J82" s="8"/>
      <c r="K82" s="8"/>
      <c r="M82" s="8"/>
      <c r="N82" s="8"/>
      <c r="O82" s="8"/>
    </row>
    <row r="83" spans="1:15" ht="14.25" customHeight="1" x14ac:dyDescent="0.3">
      <c r="D83" s="28" t="s">
        <v>33</v>
      </c>
    </row>
    <row r="84" spans="1:15" ht="39.75" customHeight="1" x14ac:dyDescent="0.3">
      <c r="A84" s="4">
        <v>2240</v>
      </c>
      <c r="B84" s="5" t="s">
        <v>34</v>
      </c>
      <c r="C84" s="5"/>
      <c r="D84" s="6">
        <f>SUM(D86:D124)</f>
        <v>409353.83000000007</v>
      </c>
      <c r="E84" s="7">
        <f>D85-D84</f>
        <v>0</v>
      </c>
      <c r="F84" s="8"/>
      <c r="G84" s="8"/>
      <c r="I84" s="8"/>
      <c r="J84" s="8"/>
      <c r="K84" s="8"/>
      <c r="M84" s="8"/>
      <c r="N84" s="8"/>
      <c r="O84" s="8"/>
    </row>
    <row r="85" spans="1:15" hidden="1" outlineLevel="1" x14ac:dyDescent="0.3">
      <c r="A85" s="29">
        <v>2240</v>
      </c>
      <c r="B85" s="29"/>
      <c r="C85" s="10"/>
      <c r="D85" s="10">
        <f>Ліцей9!I14</f>
        <v>409353.83</v>
      </c>
      <c r="E85" s="7" t="b">
        <f>D85=D84</f>
        <v>1</v>
      </c>
    </row>
    <row r="86" spans="1:15" collapsed="1" x14ac:dyDescent="0.3">
      <c r="A86" s="14">
        <v>2240.1</v>
      </c>
      <c r="B86" s="12" t="s">
        <v>35</v>
      </c>
      <c r="C86" s="12"/>
      <c r="D86" s="13">
        <f>22635.8+29214+2490+199.91</f>
        <v>54539.710000000006</v>
      </c>
    </row>
    <row r="87" spans="1:15" hidden="1" x14ac:dyDescent="0.3">
      <c r="A87" s="14">
        <v>2240.1999999999998</v>
      </c>
      <c r="B87" s="22" t="s">
        <v>36</v>
      </c>
      <c r="C87" s="23"/>
      <c r="D87" s="13"/>
    </row>
    <row r="88" spans="1:15" x14ac:dyDescent="0.3">
      <c r="A88" s="14">
        <v>2240.3000000000002</v>
      </c>
      <c r="B88" s="22" t="s">
        <v>37</v>
      </c>
      <c r="C88" s="23"/>
      <c r="D88" s="13">
        <f>1541.76+9343.8</f>
        <v>10885.56</v>
      </c>
    </row>
    <row r="89" spans="1:15" hidden="1" outlineLevel="1" x14ac:dyDescent="0.3">
      <c r="A89" s="14"/>
      <c r="B89" s="15"/>
      <c r="C89" s="16">
        <f>SUM(C90:C96)</f>
        <v>10885.56</v>
      </c>
      <c r="D89" s="17"/>
      <c r="E89" s="18">
        <f>D88-C89</f>
        <v>0</v>
      </c>
    </row>
    <row r="90" spans="1:15" collapsed="1" x14ac:dyDescent="0.3">
      <c r="A90" s="14">
        <v>301</v>
      </c>
      <c r="B90" s="20" t="s">
        <v>38</v>
      </c>
      <c r="C90" s="17">
        <f>736.56+805.2+8579.96+763.84</f>
        <v>10885.56</v>
      </c>
      <c r="D90" s="17"/>
    </row>
    <row r="91" spans="1:15" hidden="1" x14ac:dyDescent="0.3">
      <c r="A91" s="14"/>
      <c r="B91" s="20"/>
      <c r="C91" s="17"/>
      <c r="D91" s="17"/>
    </row>
    <row r="92" spans="1:15" hidden="1" x14ac:dyDescent="0.3">
      <c r="A92" s="14"/>
      <c r="B92" s="20"/>
      <c r="C92" s="17"/>
      <c r="D92" s="17"/>
    </row>
    <row r="93" spans="1:15" hidden="1" x14ac:dyDescent="0.3">
      <c r="A93" s="14"/>
      <c r="B93" s="20"/>
      <c r="C93" s="17"/>
      <c r="D93" s="17"/>
    </row>
    <row r="94" spans="1:15" hidden="1" x14ac:dyDescent="0.3">
      <c r="A94" s="14"/>
      <c r="B94" s="20"/>
      <c r="C94" s="17"/>
      <c r="D94" s="17"/>
    </row>
    <row r="95" spans="1:15" hidden="1" x14ac:dyDescent="0.3">
      <c r="A95" s="14"/>
      <c r="B95" s="20"/>
      <c r="C95" s="17"/>
      <c r="D95" s="17"/>
    </row>
    <row r="96" spans="1:15" hidden="1" x14ac:dyDescent="0.3">
      <c r="A96" s="14"/>
      <c r="B96" s="14"/>
      <c r="C96" s="17"/>
      <c r="D96" s="17"/>
    </row>
    <row r="97" spans="1:15" hidden="1" x14ac:dyDescent="0.3">
      <c r="A97" s="14">
        <v>2240.4</v>
      </c>
      <c r="B97" s="22" t="s">
        <v>39</v>
      </c>
      <c r="C97" s="23"/>
      <c r="D97" s="13"/>
    </row>
    <row r="98" spans="1:15" x14ac:dyDescent="0.3">
      <c r="A98" s="14">
        <v>2240.5</v>
      </c>
      <c r="B98" s="22" t="s">
        <v>40</v>
      </c>
      <c r="C98" s="23"/>
      <c r="D98" s="13">
        <f>199421.37+2180</f>
        <v>201601.37</v>
      </c>
    </row>
    <row r="99" spans="1:15" hidden="1" outlineLevel="1" x14ac:dyDescent="0.3">
      <c r="A99" s="14"/>
      <c r="B99" s="15"/>
      <c r="C99" s="16">
        <f>SUM(C100:C107)</f>
        <v>201601.37</v>
      </c>
      <c r="D99" s="17"/>
      <c r="E99" s="18">
        <f>D98-C99</f>
        <v>0</v>
      </c>
    </row>
    <row r="100" spans="1:15" ht="17.25" customHeight="1" collapsed="1" x14ac:dyDescent="0.3">
      <c r="A100" s="14">
        <v>502</v>
      </c>
      <c r="B100" s="26" t="s">
        <v>41</v>
      </c>
      <c r="C100" s="17">
        <f>2272+1380+800</f>
        <v>4452</v>
      </c>
      <c r="D100" s="17"/>
    </row>
    <row r="101" spans="1:15" ht="17.25" customHeight="1" x14ac:dyDescent="0.3">
      <c r="A101" s="14">
        <v>508</v>
      </c>
      <c r="B101" s="26" t="s">
        <v>42</v>
      </c>
      <c r="C101" s="17">
        <v>197149.37</v>
      </c>
      <c r="D101" s="17"/>
    </row>
    <row r="102" spans="1:15" hidden="1" x14ac:dyDescent="0.3">
      <c r="A102" s="14"/>
      <c r="B102" s="26"/>
      <c r="C102" s="17"/>
      <c r="D102" s="17"/>
    </row>
    <row r="103" spans="1:15" hidden="1" x14ac:dyDescent="0.3">
      <c r="A103" s="14"/>
      <c r="B103" s="26"/>
      <c r="C103" s="17"/>
      <c r="D103" s="17"/>
    </row>
    <row r="104" spans="1:15" hidden="1" x14ac:dyDescent="0.3">
      <c r="A104" s="14"/>
      <c r="B104" s="26"/>
      <c r="C104" s="30"/>
      <c r="D104" s="17"/>
    </row>
    <row r="105" spans="1:15" hidden="1" x14ac:dyDescent="0.3">
      <c r="A105" s="14"/>
      <c r="B105" s="20"/>
      <c r="C105" s="17"/>
      <c r="D105" s="17"/>
    </row>
    <row r="106" spans="1:15" hidden="1" x14ac:dyDescent="0.3">
      <c r="A106" s="14"/>
      <c r="B106" s="20"/>
      <c r="C106" s="17"/>
      <c r="D106" s="17"/>
    </row>
    <row r="107" spans="1:15" hidden="1" x14ac:dyDescent="0.3">
      <c r="A107" s="14"/>
      <c r="B107" s="20"/>
      <c r="C107" s="17"/>
      <c r="D107" s="17"/>
    </row>
    <row r="108" spans="1:15" hidden="1" x14ac:dyDescent="0.3">
      <c r="A108" s="14">
        <v>2240.6</v>
      </c>
      <c r="B108" s="22" t="s">
        <v>43</v>
      </c>
      <c r="C108" s="23"/>
      <c r="D108" s="13"/>
    </row>
    <row r="109" spans="1:15" hidden="1" x14ac:dyDescent="0.3">
      <c r="A109" s="14">
        <v>2240.6999999999998</v>
      </c>
      <c r="B109" s="22" t="s">
        <v>44</v>
      </c>
      <c r="C109" s="23"/>
      <c r="D109" s="13"/>
    </row>
    <row r="110" spans="1:15" hidden="1" outlineLevel="1" x14ac:dyDescent="0.3">
      <c r="A110" s="14"/>
      <c r="B110" s="15"/>
      <c r="C110" s="16">
        <f>SUM(C111:C114)</f>
        <v>0</v>
      </c>
      <c r="D110" s="17"/>
      <c r="E110" s="18">
        <f>D109-C110</f>
        <v>0</v>
      </c>
    </row>
    <row r="111" spans="1:15" hidden="1" collapsed="1" x14ac:dyDescent="0.3">
      <c r="A111" s="11"/>
      <c r="B111" s="20"/>
      <c r="C111" s="17"/>
      <c r="D111" s="17"/>
      <c r="E111" s="8"/>
      <c r="F111" s="8"/>
      <c r="G111" s="8"/>
      <c r="I111" s="8"/>
      <c r="J111" s="8"/>
      <c r="K111" s="8"/>
      <c r="M111" s="8"/>
      <c r="N111" s="8"/>
      <c r="O111" s="8"/>
    </row>
    <row r="112" spans="1:15" hidden="1" x14ac:dyDescent="0.3">
      <c r="A112" s="11"/>
      <c r="B112" s="20"/>
      <c r="C112" s="17"/>
      <c r="D112" s="17"/>
      <c r="E112" s="8"/>
      <c r="F112" s="8"/>
      <c r="G112" s="8"/>
      <c r="I112" s="8"/>
      <c r="J112" s="8"/>
      <c r="K112" s="8"/>
      <c r="M112" s="8"/>
      <c r="N112" s="8"/>
      <c r="O112" s="8"/>
    </row>
    <row r="113" spans="1:15" hidden="1" x14ac:dyDescent="0.3">
      <c r="A113" s="11"/>
      <c r="B113" s="20"/>
      <c r="C113" s="17"/>
      <c r="D113" s="17"/>
      <c r="E113" s="8"/>
      <c r="F113" s="8"/>
      <c r="G113" s="8"/>
      <c r="I113" s="8"/>
      <c r="J113" s="8"/>
      <c r="K113" s="8"/>
      <c r="M113" s="8"/>
      <c r="N113" s="8"/>
      <c r="O113" s="8"/>
    </row>
    <row r="114" spans="1:15" hidden="1" x14ac:dyDescent="0.3">
      <c r="A114" s="11"/>
      <c r="B114" s="21"/>
      <c r="C114" s="17"/>
      <c r="D114" s="17"/>
      <c r="E114" s="8"/>
      <c r="F114" s="8"/>
      <c r="G114" s="8"/>
      <c r="I114" s="8"/>
      <c r="J114" s="8"/>
      <c r="K114" s="8"/>
      <c r="M114" s="8"/>
      <c r="N114" s="8"/>
      <c r="O114" s="8"/>
    </row>
    <row r="115" spans="1:15" x14ac:dyDescent="0.3">
      <c r="A115" s="14">
        <v>2240.8000000000002</v>
      </c>
      <c r="B115" s="22" t="s">
        <v>45</v>
      </c>
      <c r="C115" s="23"/>
      <c r="D115" s="13">
        <v>2245.4499999999998</v>
      </c>
    </row>
    <row r="116" spans="1:15" x14ac:dyDescent="0.3">
      <c r="A116" s="14">
        <v>2240.9</v>
      </c>
      <c r="B116" s="22" t="s">
        <v>46</v>
      </c>
      <c r="C116" s="23"/>
      <c r="D116" s="13">
        <v>1418.8</v>
      </c>
    </row>
    <row r="117" spans="1:15" hidden="1" x14ac:dyDescent="0.3">
      <c r="A117" s="14">
        <v>2241.1</v>
      </c>
      <c r="B117" s="22" t="s">
        <v>47</v>
      </c>
      <c r="C117" s="23"/>
      <c r="D117" s="13"/>
    </row>
    <row r="118" spans="1:15" hidden="1" x14ac:dyDescent="0.3">
      <c r="A118" s="14">
        <v>2241.1999999999998</v>
      </c>
      <c r="B118" s="22" t="s">
        <v>48</v>
      </c>
      <c r="C118" s="23"/>
      <c r="D118" s="13"/>
    </row>
    <row r="119" spans="1:15" x14ac:dyDescent="0.3">
      <c r="A119" s="14">
        <v>2241.3000000000002</v>
      </c>
      <c r="B119" s="22" t="s">
        <v>49</v>
      </c>
      <c r="C119" s="23"/>
      <c r="D119" s="13">
        <f>2694.84+278+215+215+139+215+139+215</f>
        <v>4110.84</v>
      </c>
    </row>
    <row r="120" spans="1:15" hidden="1" x14ac:dyDescent="0.3">
      <c r="A120" s="14">
        <v>2241.4</v>
      </c>
      <c r="B120" s="22" t="s">
        <v>50</v>
      </c>
      <c r="C120" s="23"/>
      <c r="D120" s="13"/>
    </row>
    <row r="121" spans="1:15" hidden="1" x14ac:dyDescent="0.3">
      <c r="A121" s="14">
        <v>2241.5</v>
      </c>
      <c r="B121" s="22" t="s">
        <v>51</v>
      </c>
      <c r="C121" s="23"/>
      <c r="D121" s="13"/>
    </row>
    <row r="122" spans="1:15" ht="38.25" customHeight="1" x14ac:dyDescent="0.3">
      <c r="A122" s="14">
        <v>2241.6</v>
      </c>
      <c r="B122" s="31" t="s">
        <v>52</v>
      </c>
      <c r="C122" s="23"/>
      <c r="D122" s="13">
        <v>7810.03</v>
      </c>
    </row>
    <row r="123" spans="1:15" ht="23.25" customHeight="1" x14ac:dyDescent="0.3">
      <c r="A123" s="14">
        <v>2241.6999999999998</v>
      </c>
      <c r="B123" s="22" t="s">
        <v>53</v>
      </c>
      <c r="C123" s="23"/>
      <c r="D123" s="13">
        <v>4218.7700000000004</v>
      </c>
    </row>
    <row r="124" spans="1:15" x14ac:dyDescent="0.3">
      <c r="A124" s="14">
        <v>2241.9</v>
      </c>
      <c r="B124" s="12" t="s">
        <v>54</v>
      </c>
      <c r="C124" s="12"/>
      <c r="D124" s="13">
        <f>103271.54+19251.76</f>
        <v>122523.29999999999</v>
      </c>
    </row>
    <row r="125" spans="1:15" hidden="1" outlineLevel="1" x14ac:dyDescent="0.3">
      <c r="A125" s="14"/>
      <c r="B125" s="15"/>
      <c r="C125" s="16">
        <f>SUM(C126:C141)</f>
        <v>122523.3</v>
      </c>
      <c r="D125" s="32"/>
      <c r="E125" s="18">
        <f>D124-C125</f>
        <v>0</v>
      </c>
    </row>
    <row r="126" spans="1:15" ht="37.5" collapsed="1" x14ac:dyDescent="0.3">
      <c r="A126" s="14">
        <v>902</v>
      </c>
      <c r="B126" s="33" t="s">
        <v>55</v>
      </c>
      <c r="C126" s="17">
        <f>200+100+100+100+100+100+100+200+100+100</f>
        <v>1200</v>
      </c>
      <c r="D126" s="17"/>
    </row>
    <row r="127" spans="1:15" x14ac:dyDescent="0.3">
      <c r="A127" s="14">
        <v>907</v>
      </c>
      <c r="B127" s="33" t="s">
        <v>56</v>
      </c>
      <c r="C127" s="17">
        <f>1006.33+544.06+1123.34+1291.42</f>
        <v>3965.1499999999996</v>
      </c>
      <c r="D127" s="17"/>
    </row>
    <row r="128" spans="1:15" ht="37.5" x14ac:dyDescent="0.3">
      <c r="A128" s="14">
        <v>908</v>
      </c>
      <c r="B128" s="33" t="s">
        <v>57</v>
      </c>
      <c r="C128" s="17">
        <f>241+254.5+254.5+254.5+254.5+254.5+254.5+254.5+254.5+254.5</f>
        <v>2531.5</v>
      </c>
      <c r="D128" s="17"/>
    </row>
    <row r="129" spans="1:4" x14ac:dyDescent="0.3">
      <c r="A129" s="14">
        <v>915</v>
      </c>
      <c r="B129" s="26" t="s">
        <v>58</v>
      </c>
      <c r="C129" s="3">
        <v>500</v>
      </c>
      <c r="D129" s="17"/>
    </row>
    <row r="130" spans="1:4" x14ac:dyDescent="0.3">
      <c r="A130" s="14">
        <v>916</v>
      </c>
      <c r="B130" s="26" t="s">
        <v>59</v>
      </c>
      <c r="C130" s="17">
        <v>5674.08</v>
      </c>
      <c r="D130" s="17"/>
    </row>
    <row r="131" spans="1:4" x14ac:dyDescent="0.3">
      <c r="A131" s="14">
        <v>917</v>
      </c>
      <c r="B131" s="26" t="s">
        <v>60</v>
      </c>
      <c r="C131" s="17">
        <v>63256.62</v>
      </c>
      <c r="D131" s="17"/>
    </row>
    <row r="132" spans="1:4" x14ac:dyDescent="0.3">
      <c r="A132" s="14">
        <v>909</v>
      </c>
      <c r="B132" s="26" t="s">
        <v>61</v>
      </c>
      <c r="C132" s="17">
        <f>900+900+1800</f>
        <v>3600</v>
      </c>
      <c r="D132" s="17"/>
    </row>
    <row r="133" spans="1:4" x14ac:dyDescent="0.3">
      <c r="A133" s="14">
        <v>918</v>
      </c>
      <c r="B133" s="26" t="s">
        <v>62</v>
      </c>
      <c r="C133" s="17">
        <f>1000+720+2400</f>
        <v>4120</v>
      </c>
      <c r="D133" s="17"/>
    </row>
    <row r="134" spans="1:4" x14ac:dyDescent="0.3">
      <c r="A134" s="14">
        <v>919</v>
      </c>
      <c r="B134" s="33" t="s">
        <v>63</v>
      </c>
      <c r="C134" s="17">
        <v>2636.36</v>
      </c>
      <c r="D134" s="17"/>
    </row>
    <row r="135" spans="1:4" ht="37.5" x14ac:dyDescent="0.3">
      <c r="A135" s="14">
        <v>930</v>
      </c>
      <c r="B135" s="26" t="s">
        <v>64</v>
      </c>
      <c r="C135" s="17">
        <f>511.33+700+1400+700+700</f>
        <v>4011.33</v>
      </c>
      <c r="D135" s="17"/>
    </row>
    <row r="136" spans="1:4" x14ac:dyDescent="0.3">
      <c r="A136" s="14">
        <v>931</v>
      </c>
      <c r="B136" s="26" t="s">
        <v>65</v>
      </c>
      <c r="C136" s="17">
        <v>15518.06</v>
      </c>
      <c r="D136" s="17"/>
    </row>
    <row r="137" spans="1:4" x14ac:dyDescent="0.3">
      <c r="A137" s="14">
        <v>928</v>
      </c>
      <c r="B137" s="33" t="s">
        <v>66</v>
      </c>
      <c r="C137" s="17">
        <v>3000</v>
      </c>
      <c r="D137" s="17"/>
    </row>
    <row r="138" spans="1:4" x14ac:dyDescent="0.3">
      <c r="A138" s="14">
        <v>925</v>
      </c>
      <c r="B138" s="26" t="s">
        <v>67</v>
      </c>
      <c r="C138" s="17">
        <v>468</v>
      </c>
      <c r="D138" s="17"/>
    </row>
    <row r="139" spans="1:4" x14ac:dyDescent="0.3">
      <c r="A139" s="14">
        <v>927</v>
      </c>
      <c r="B139" s="26" t="s">
        <v>68</v>
      </c>
      <c r="C139" s="17">
        <v>5243.2</v>
      </c>
      <c r="D139" s="17"/>
    </row>
    <row r="140" spans="1:4" ht="37.5" x14ac:dyDescent="0.3">
      <c r="A140" s="14">
        <v>935</v>
      </c>
      <c r="B140" s="26" t="s">
        <v>69</v>
      </c>
      <c r="C140" s="17">
        <v>6799</v>
      </c>
      <c r="D140" s="17"/>
    </row>
    <row r="141" spans="1:4" hidden="1" x14ac:dyDescent="0.3">
      <c r="A141" s="14"/>
      <c r="B141" s="26"/>
      <c r="C141" s="17"/>
      <c r="D141" s="17"/>
    </row>
    <row r="142" spans="1:4" hidden="1" outlineLevel="1" x14ac:dyDescent="0.3">
      <c r="B142" s="34" t="s">
        <v>70</v>
      </c>
      <c r="D142" s="3" t="b">
        <f>D84=D85</f>
        <v>1</v>
      </c>
    </row>
    <row r="143" spans="1:4" hidden="1" collapsed="1" x14ac:dyDescent="0.3">
      <c r="B143" s="34"/>
    </row>
  </sheetData>
  <sheetProtection sheet="1" objects="1" scenarios="1"/>
  <mergeCells count="31">
    <mergeCell ref="B124:C124"/>
    <mergeCell ref="B118:C118"/>
    <mergeCell ref="B119:C119"/>
    <mergeCell ref="B120:C120"/>
    <mergeCell ref="B121:C121"/>
    <mergeCell ref="B122:C122"/>
    <mergeCell ref="B123:C123"/>
    <mergeCell ref="B98:C98"/>
    <mergeCell ref="B108:C108"/>
    <mergeCell ref="B109:C109"/>
    <mergeCell ref="B115:C115"/>
    <mergeCell ref="B116:C116"/>
    <mergeCell ref="B117:C117"/>
    <mergeCell ref="B53:C53"/>
    <mergeCell ref="B84:C84"/>
    <mergeCell ref="B86:C86"/>
    <mergeCell ref="B87:C87"/>
    <mergeCell ref="B88:C88"/>
    <mergeCell ref="B97:C97"/>
    <mergeCell ref="B20:C20"/>
    <mergeCell ref="B21:C21"/>
    <mergeCell ref="B34:C34"/>
    <mergeCell ref="B35:C35"/>
    <mergeCell ref="B41:C41"/>
    <mergeCell ref="B47:C47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3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2024-02-21T09:15:58Z</dcterms:created>
  <dcterms:modified xsi:type="dcterms:W3CDTF">2024-02-21T09:16:00Z</dcterms:modified>
</cp:coreProperties>
</file>