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3B7C0A75-3FBE-419B-AC0E-C23A65B7E3BE}" xr6:coauthVersionLast="36" xr6:coauthVersionMax="36" xr10:uidLastSave="{00000000-0000-0000-0000-000000000000}"/>
  <bookViews>
    <workbookView xWindow="0" yWindow="0" windowWidth="28800" windowHeight="12225" xr2:uid="{9806B031-A542-4162-8302-4F66413763B9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/>
  <c r="G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F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H18" i="3"/>
  <c r="F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J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F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I9" i="3"/>
  <c r="BI27" i="3" s="1"/>
  <c r="BF9" i="3"/>
  <c r="BF27" i="3" s="1"/>
  <c r="BC9" i="3"/>
  <c r="BC27" i="3" s="1"/>
  <c r="AZ9" i="3"/>
  <c r="AW9" i="3"/>
  <c r="AW27" i="3" s="1"/>
  <c r="AT9" i="3"/>
  <c r="AT27" i="3" s="1"/>
  <c r="AQ9" i="3"/>
  <c r="AQ27" i="3" s="1"/>
  <c r="AN9" i="3"/>
  <c r="AK9" i="3"/>
  <c r="AK27" i="3" s="1"/>
  <c r="AH9" i="3"/>
  <c r="AH27" i="3" s="1"/>
  <c r="AE9" i="3"/>
  <c r="AE27" i="3" s="1"/>
  <c r="AB9" i="3"/>
  <c r="Y9" i="3"/>
  <c r="Y27" i="3" s="1"/>
  <c r="V9" i="3"/>
  <c r="V27" i="3" s="1"/>
  <c r="S9" i="3"/>
  <c r="S27" i="3" s="1"/>
  <c r="P9" i="3"/>
  <c r="M9" i="3"/>
  <c r="M27" i="3" s="1"/>
  <c r="I9" i="3"/>
  <c r="F9" i="3" s="1"/>
  <c r="H9" i="3"/>
  <c r="H27" i="3" s="1"/>
  <c r="C138" i="2"/>
  <c r="C137" i="2"/>
  <c r="C136" i="2"/>
  <c r="C132" i="2"/>
  <c r="C131" i="2"/>
  <c r="C130" i="2"/>
  <c r="C129" i="2"/>
  <c r="C126" i="2" s="1"/>
  <c r="E126" i="2" s="1"/>
  <c r="C127" i="2"/>
  <c r="D120" i="2"/>
  <c r="D85" i="2" s="1"/>
  <c r="C111" i="2"/>
  <c r="E111" i="2" s="1"/>
  <c r="C101" i="2"/>
  <c r="E101" i="2" s="1"/>
  <c r="C90" i="2"/>
  <c r="E90" i="2" s="1"/>
  <c r="D87" i="2"/>
  <c r="C54" i="2"/>
  <c r="E54" i="2" s="1"/>
  <c r="C48" i="2"/>
  <c r="E48" i="2" s="1"/>
  <c r="C42" i="2"/>
  <c r="E42" i="2" s="1"/>
  <c r="C36" i="2"/>
  <c r="E36" i="2" s="1"/>
  <c r="C31" i="2"/>
  <c r="C29" i="2"/>
  <c r="C27" i="2"/>
  <c r="C26" i="2"/>
  <c r="C25" i="2"/>
  <c r="C24" i="2"/>
  <c r="C22" i="2"/>
  <c r="E22" i="2" s="1"/>
  <c r="C9" i="2"/>
  <c r="C8" i="2"/>
  <c r="D7" i="2"/>
  <c r="D4" i="2" s="1"/>
  <c r="E5" i="2" s="1"/>
  <c r="D6" i="2"/>
  <c r="J12" i="3" l="1"/>
  <c r="J24" i="3"/>
  <c r="E9" i="3"/>
  <c r="G20" i="3"/>
  <c r="J13" i="3"/>
  <c r="E17" i="3"/>
  <c r="J25" i="3"/>
  <c r="G12" i="3"/>
  <c r="E13" i="3"/>
  <c r="G13" i="3" s="1"/>
  <c r="J16" i="3"/>
  <c r="G17" i="3"/>
  <c r="J20" i="3"/>
  <c r="J21" i="3"/>
  <c r="E25" i="3"/>
  <c r="G25" i="3" s="1"/>
  <c r="J19" i="3"/>
  <c r="F19" i="3"/>
  <c r="G19" i="3" s="1"/>
  <c r="J14" i="3"/>
  <c r="E14" i="3"/>
  <c r="G14" i="3" s="1"/>
  <c r="G16" i="3"/>
  <c r="J22" i="3"/>
  <c r="E22" i="3"/>
  <c r="G22" i="3" s="1"/>
  <c r="G24" i="3"/>
  <c r="G9" i="3"/>
  <c r="P27" i="3"/>
  <c r="AB27" i="3"/>
  <c r="AN27" i="3"/>
  <c r="AZ27" i="3"/>
  <c r="G11" i="3"/>
  <c r="J15" i="3"/>
  <c r="F15" i="3"/>
  <c r="G15" i="3" s="1"/>
  <c r="J23" i="3"/>
  <c r="F23" i="3"/>
  <c r="G23" i="3" s="1"/>
  <c r="J10" i="3"/>
  <c r="E10" i="3"/>
  <c r="J11" i="3"/>
  <c r="J18" i="3"/>
  <c r="E18" i="3"/>
  <c r="G18" i="3" s="1"/>
  <c r="J26" i="3"/>
  <c r="E26" i="3"/>
  <c r="G26" i="3" s="1"/>
  <c r="I27" i="3"/>
  <c r="J9" i="3"/>
  <c r="D81" i="2"/>
  <c r="E4" i="2"/>
  <c r="E85" i="2"/>
  <c r="D144" i="2"/>
  <c r="E86" i="2"/>
  <c r="E8" i="2"/>
  <c r="J27" i="3" l="1"/>
  <c r="G10" i="3"/>
  <c r="G27" i="3" s="1"/>
  <c r="E27" i="3"/>
  <c r="F27" i="3"/>
</calcChain>
</file>

<file path=xl/sharedStrings.xml><?xml version="1.0" encoding="utf-8"?>
<sst xmlns="http://schemas.openxmlformats.org/spreadsheetml/2006/main" count="183" uniqueCount="125">
  <si>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</si>
  <si>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</si>
  <si>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</si>
  <si>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</si>
  <si>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</si>
  <si>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</si>
  <si>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</si>
  <si>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</si>
  <si>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</si>
  <si>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</si>
  <si>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</si>
  <si>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металоконструкція / 02.2024</t>
  </si>
  <si>
    <t>сантехніка / 04,07.2024</t>
  </si>
  <si>
    <t>ел.тов. / 04,08.2024</t>
  </si>
  <si>
    <t>госп.тов. / 04,07,09.2024</t>
  </si>
  <si>
    <t>фарба, емаль / 06,09.2024</t>
  </si>
  <si>
    <t>емульсія / 06.2024</t>
  </si>
  <si>
    <t>шпалери клей / 06.2024</t>
  </si>
  <si>
    <t>лак / 09.2024</t>
  </si>
  <si>
    <t>двері металопластикові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</si>
  <si>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</si>
  <si>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</si>
  <si>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</si>
  <si>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</si>
  <si>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</si>
  <si>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</si>
  <si>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</si>
  <si>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інвентар / 28.2024</t>
  </si>
  <si>
    <t>набір плакатів, стендів та приладдя НУШ МБ</t>
  </si>
  <si>
    <t>набір плакатів, стендів та приладдя НУШ СБ</t>
  </si>
  <si>
    <t>носії особових ключів токіни</t>
  </si>
  <si>
    <t>просочувальна суміш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</si>
  <si>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</si>
  <si>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</si>
  <si>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</si>
  <si>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</si>
  <si>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</si>
  <si>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</si>
  <si>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</si>
  <si>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</si>
  <si>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</si>
  <si>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07.2024</t>
  </si>
  <si>
    <t>доставка підручн / 09.2024</t>
  </si>
  <si>
    <t>доставка підручн / 10.2024</t>
  </si>
  <si>
    <t>доставка підручн / 11.2024</t>
  </si>
  <si>
    <t>Оренда приміщень</t>
  </si>
  <si>
    <t>Поточний ремонт</t>
  </si>
  <si>
    <t>оргтехніки / 07.2024</t>
  </si>
  <si>
    <t>пот.рем.ел.пров. каб.фізики / 07.2024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</si>
  <si>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</si>
  <si>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</si>
  <si>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</si>
  <si>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</si>
  <si>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</si>
  <si>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</si>
  <si>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</si>
  <si>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</si>
  <si>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</si>
  <si>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</si>
  <si>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</si>
  <si>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</si>
  <si>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</si>
  <si>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</si>
  <si>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</si>
  <si>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централізована охорона з реагуванням наряду поліції охорони / 02,03,04,05,06,07,08,09.2024</t>
  </si>
  <si>
    <t>тех. підтримка веб.рес. / 03,05.2024</t>
  </si>
  <si>
    <t>дослідж. змивів та проб питн. води / 03,05,08.2024</t>
  </si>
  <si>
    <t>Технічна інвентаризація будівель, внесення відомостей до ЄДБССБ / 03.2024</t>
  </si>
  <si>
    <t>КУРС: Школа (програмне забезпеч.) / 04.2024</t>
  </si>
  <si>
    <t>навчання з підготовки  населення до національного спротиву / 07.2024</t>
  </si>
  <si>
    <t>запрвка картр / 07.2024</t>
  </si>
  <si>
    <t>регенерація картр / 07,12.2024</t>
  </si>
  <si>
    <t>промивка системи опалення / 08.2024</t>
  </si>
  <si>
    <t>послуги автопідйомника / 09.2024</t>
  </si>
  <si>
    <t>тех.діагн. вогнегас. / 09.2024</t>
  </si>
  <si>
    <t>демонтаж та встановлення теплоліч. / 10.2024</t>
  </si>
  <si>
    <t>розробл. Інж-тех рішень щодо здійсн. Протипожежн. Зах.</t>
  </si>
  <si>
    <t>тех. підтримка веб.рес.Медок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</si>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</sst>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8C6B5282-D098-4977-86F5-1D4864993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2AB5-D16B-4800-B060-63B841E3117A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customWidth="1"/>
    <col min="18" max="19" width="21.140625" style="142" customWidth="1"/>
    <col min="20" max="20" width="21.5703125" style="96" customWidth="1"/>
    <col min="21" max="22" width="21.140625" style="142" customWidth="1"/>
    <col min="23" max="23" width="21.5703125" style="96" customWidth="1"/>
    <col min="24" max="25" width="21.140625" style="142" customWidth="1"/>
    <col min="26" max="26" width="21.5703125" style="96" customWidth="1"/>
    <col min="27" max="28" width="21.140625" style="142" customWidth="1"/>
    <col min="29" max="29" width="21.5703125" style="96" hidden="1" customWidth="1"/>
    <col min="30" max="31" width="21.140625" style="142" hidden="1" customWidth="1"/>
    <col min="32" max="32" width="21.5703125" style="96" hidden="1" customWidth="1"/>
    <col min="33" max="34" width="21.140625" style="142" hidden="1" customWidth="1"/>
    <col min="35" max="35" width="18.140625" style="96" customWidth="1"/>
    <col min="36" max="37" width="17.85546875" style="142" customWidth="1"/>
    <col min="38" max="38" width="20.5703125" style="142" customWidth="1"/>
    <col min="39" max="40" width="22.7109375" style="142" customWidth="1"/>
    <col min="41" max="41" width="21.140625" style="96" customWidth="1"/>
    <col min="42" max="43" width="20.85546875" style="142" customWidth="1"/>
    <col min="44" max="44" width="21.5703125" style="96" customWidth="1"/>
    <col min="45" max="46" width="21.140625" style="142" customWidth="1"/>
    <col min="47" max="47" width="21.5703125" style="96" customWidth="1"/>
    <col min="48" max="49" width="21.140625" style="142" customWidth="1"/>
    <col min="50" max="50" width="21.5703125" style="96" customWidth="1"/>
    <col min="51" max="52" width="21.140625" style="142" customWidth="1"/>
    <col min="53" max="53" width="21.5703125" style="96" customWidth="1"/>
    <col min="54" max="55" width="21.140625" style="142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59" width="22" style="96" hidden="1" customWidth="1"/>
    <col min="60" max="60" width="20" style="142" hidden="1" customWidth="1"/>
    <col min="61" max="61" width="18.28515625" style="142" hidden="1" customWidth="1"/>
    <col min="62" max="63" width="18.140625" style="142" customWidth="1"/>
    <col min="64" max="64" width="14.28515625" style="96" customWidth="1"/>
    <col min="65" max="67" width="18.140625" style="142" customWidth="1"/>
    <col min="68" max="69" width="14.28515625" style="96" customWidth="1"/>
    <col min="70" max="16384" width="9.140625" style="96"/>
  </cols>
  <sheetData>
    <row r="1" spans="1:68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J1" s="38"/>
      <c r="AK1" s="38"/>
      <c r="AL1" s="38"/>
      <c r="AM1" s="39"/>
      <c r="AN1" s="39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H1" s="38"/>
      <c r="BI1" s="38"/>
      <c r="BJ1" s="38"/>
      <c r="BK1" s="39"/>
      <c r="BM1" s="38"/>
      <c r="BN1" s="38"/>
      <c r="BO1" s="39"/>
    </row>
    <row r="2" spans="1:68" s="40" customFormat="1" ht="12.75" customHeight="1" x14ac:dyDescent="0.35">
      <c r="A2" s="36"/>
      <c r="B2" s="41" t="s">
        <v>79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</row>
    <row r="3" spans="1:68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</row>
    <row r="4" spans="1:68" s="40" customFormat="1" ht="25.5" customHeight="1" x14ac:dyDescent="0.35">
      <c r="A4" s="36"/>
      <c r="B4" s="42" t="s">
        <v>80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</row>
    <row r="5" spans="1:68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81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G5" s="45"/>
      <c r="AI5" s="44"/>
      <c r="AL5" s="44"/>
      <c r="AM5" s="44"/>
      <c r="AN5" s="44"/>
      <c r="AO5" s="44"/>
      <c r="AR5" s="44"/>
      <c r="AU5" s="44"/>
      <c r="AX5" s="44"/>
      <c r="BA5" s="44"/>
      <c r="BD5" s="44"/>
      <c r="BG5" s="44"/>
      <c r="BJ5" s="44"/>
      <c r="BK5" s="44"/>
      <c r="BL5" s="44"/>
      <c r="BN5" s="44"/>
      <c r="BO5" s="44"/>
      <c r="BP5" s="44"/>
    </row>
    <row r="6" spans="1:68" s="40" customFormat="1" ht="52.5" customHeight="1" thickBot="1" x14ac:dyDescent="0.3">
      <c r="A6" s="46" t="s">
        <v>82</v>
      </c>
      <c r="B6" s="47" t="s">
        <v>83</v>
      </c>
      <c r="C6" s="48" t="s">
        <v>84</v>
      </c>
      <c r="D6" s="49"/>
      <c r="E6" s="50" t="s">
        <v>85</v>
      </c>
      <c r="F6" s="51"/>
      <c r="G6" s="52"/>
      <c r="H6" s="50" t="s">
        <v>86</v>
      </c>
      <c r="I6" s="51"/>
      <c r="J6" s="52"/>
      <c r="K6" s="53" t="s">
        <v>87</v>
      </c>
      <c r="L6" s="54"/>
      <c r="M6" s="55"/>
      <c r="N6" s="53" t="s">
        <v>88</v>
      </c>
      <c r="O6" s="54"/>
      <c r="P6" s="55"/>
      <c r="Q6" s="53" t="s">
        <v>89</v>
      </c>
      <c r="R6" s="54"/>
      <c r="S6" s="55"/>
      <c r="T6" s="53" t="s">
        <v>90</v>
      </c>
      <c r="U6" s="54"/>
      <c r="V6" s="55"/>
      <c r="W6" s="53" t="s">
        <v>91</v>
      </c>
      <c r="X6" s="54"/>
      <c r="Y6" s="55"/>
      <c r="Z6" s="53" t="s">
        <v>92</v>
      </c>
      <c r="AA6" s="54"/>
      <c r="AB6" s="55"/>
      <c r="AC6" s="53" t="s">
        <v>93</v>
      </c>
      <c r="AD6" s="54"/>
      <c r="AE6" s="55"/>
      <c r="AF6" s="53" t="s">
        <v>94</v>
      </c>
      <c r="AG6" s="54"/>
      <c r="AH6" s="55"/>
      <c r="AI6" s="53" t="s">
        <v>95</v>
      </c>
      <c r="AJ6" s="54"/>
      <c r="AK6" s="55"/>
      <c r="AL6" s="54" t="s">
        <v>96</v>
      </c>
      <c r="AM6" s="54"/>
      <c r="AN6" s="55"/>
      <c r="AO6" s="53" t="s">
        <v>97</v>
      </c>
      <c r="AP6" s="54"/>
      <c r="AQ6" s="55"/>
      <c r="AR6" s="53" t="s">
        <v>98</v>
      </c>
      <c r="AS6" s="54"/>
      <c r="AT6" s="55"/>
      <c r="AU6" s="53" t="s">
        <v>99</v>
      </c>
      <c r="AV6" s="54"/>
      <c r="AW6" s="55"/>
      <c r="AX6" s="53" t="s">
        <v>100</v>
      </c>
      <c r="AY6" s="54"/>
      <c r="AZ6" s="55"/>
      <c r="BA6" s="53" t="s">
        <v>101</v>
      </c>
      <c r="BB6" s="54"/>
      <c r="BC6" s="55"/>
      <c r="BD6" s="56" t="s">
        <v>102</v>
      </c>
      <c r="BE6" s="57"/>
      <c r="BF6" s="58"/>
      <c r="BG6" s="56" t="s">
        <v>103</v>
      </c>
      <c r="BH6" s="57"/>
      <c r="BI6" s="58"/>
    </row>
    <row r="7" spans="1:68" s="40" customFormat="1" ht="49.5" customHeight="1" thickBot="1" x14ac:dyDescent="0.3">
      <c r="A7" s="59"/>
      <c r="B7" s="60"/>
      <c r="C7" s="61"/>
      <c r="D7" s="62"/>
      <c r="E7" s="63" t="s">
        <v>104</v>
      </c>
      <c r="F7" s="64" t="s">
        <v>105</v>
      </c>
      <c r="G7" s="65" t="s">
        <v>106</v>
      </c>
      <c r="H7" s="63" t="s">
        <v>104</v>
      </c>
      <c r="I7" s="64" t="s">
        <v>105</v>
      </c>
      <c r="J7" s="65" t="s">
        <v>106</v>
      </c>
      <c r="K7" s="66" t="s">
        <v>104</v>
      </c>
      <c r="L7" s="67" t="s">
        <v>105</v>
      </c>
      <c r="M7" s="68" t="s">
        <v>106</v>
      </c>
      <c r="N7" s="66" t="s">
        <v>104</v>
      </c>
      <c r="O7" s="67" t="s">
        <v>105</v>
      </c>
      <c r="P7" s="68" t="s">
        <v>106</v>
      </c>
      <c r="Q7" s="66" t="s">
        <v>104</v>
      </c>
      <c r="R7" s="67" t="s">
        <v>105</v>
      </c>
      <c r="S7" s="68" t="s">
        <v>106</v>
      </c>
      <c r="T7" s="66" t="s">
        <v>104</v>
      </c>
      <c r="U7" s="67" t="s">
        <v>105</v>
      </c>
      <c r="V7" s="68" t="s">
        <v>106</v>
      </c>
      <c r="W7" s="66" t="s">
        <v>104</v>
      </c>
      <c r="X7" s="67" t="s">
        <v>105</v>
      </c>
      <c r="Y7" s="68" t="s">
        <v>106</v>
      </c>
      <c r="Z7" s="66" t="s">
        <v>104</v>
      </c>
      <c r="AA7" s="67" t="s">
        <v>105</v>
      </c>
      <c r="AB7" s="68" t="s">
        <v>106</v>
      </c>
      <c r="AC7" s="66" t="s">
        <v>104</v>
      </c>
      <c r="AD7" s="67" t="s">
        <v>105</v>
      </c>
      <c r="AE7" s="68" t="s">
        <v>106</v>
      </c>
      <c r="AF7" s="66" t="s">
        <v>104</v>
      </c>
      <c r="AG7" s="67" t="s">
        <v>105</v>
      </c>
      <c r="AH7" s="68" t="s">
        <v>106</v>
      </c>
      <c r="AI7" s="66" t="s">
        <v>104</v>
      </c>
      <c r="AJ7" s="67" t="s">
        <v>105</v>
      </c>
      <c r="AK7" s="68" t="s">
        <v>106</v>
      </c>
      <c r="AL7" s="66" t="s">
        <v>104</v>
      </c>
      <c r="AM7" s="67" t="s">
        <v>105</v>
      </c>
      <c r="AN7" s="68" t="s">
        <v>106</v>
      </c>
      <c r="AO7" s="66" t="s">
        <v>104</v>
      </c>
      <c r="AP7" s="67" t="s">
        <v>105</v>
      </c>
      <c r="AQ7" s="68" t="s">
        <v>106</v>
      </c>
      <c r="AR7" s="66" t="s">
        <v>104</v>
      </c>
      <c r="AS7" s="67" t="s">
        <v>105</v>
      </c>
      <c r="AT7" s="68" t="s">
        <v>106</v>
      </c>
      <c r="AU7" s="66" t="s">
        <v>104</v>
      </c>
      <c r="AV7" s="67" t="s">
        <v>105</v>
      </c>
      <c r="AW7" s="68" t="s">
        <v>106</v>
      </c>
      <c r="AX7" s="66" t="s">
        <v>104</v>
      </c>
      <c r="AY7" s="67" t="s">
        <v>105</v>
      </c>
      <c r="AZ7" s="68" t="s">
        <v>106</v>
      </c>
      <c r="BA7" s="66" t="s">
        <v>104</v>
      </c>
      <c r="BB7" s="67" t="s">
        <v>105</v>
      </c>
      <c r="BC7" s="68" t="s">
        <v>106</v>
      </c>
      <c r="BD7" s="66" t="s">
        <v>104</v>
      </c>
      <c r="BE7" s="67" t="s">
        <v>105</v>
      </c>
      <c r="BF7" s="68" t="s">
        <v>106</v>
      </c>
      <c r="BG7" s="66" t="s">
        <v>104</v>
      </c>
      <c r="BH7" s="67" t="s">
        <v>105</v>
      </c>
      <c r="BI7" s="68" t="s">
        <v>106</v>
      </c>
    </row>
    <row r="8" spans="1:68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4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9</v>
      </c>
      <c r="AH8" s="79">
        <v>9</v>
      </c>
      <c r="AI8" s="78">
        <v>10</v>
      </c>
      <c r="AJ8" s="79">
        <v>11</v>
      </c>
      <c r="AK8" s="79">
        <v>12</v>
      </c>
      <c r="AL8" s="80">
        <v>13</v>
      </c>
      <c r="AM8" s="81">
        <v>14</v>
      </c>
      <c r="AN8" s="81">
        <v>15</v>
      </c>
      <c r="AO8" s="80">
        <v>16</v>
      </c>
      <c r="AP8" s="81">
        <v>17</v>
      </c>
      <c r="AQ8" s="81">
        <v>18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78">
        <v>10</v>
      </c>
      <c r="BB8" s="79">
        <v>9</v>
      </c>
      <c r="BC8" s="79">
        <v>9</v>
      </c>
      <c r="BD8" s="80">
        <v>19</v>
      </c>
      <c r="BE8" s="81">
        <v>20</v>
      </c>
      <c r="BF8" s="81">
        <v>21</v>
      </c>
      <c r="BG8" s="80">
        <v>19</v>
      </c>
      <c r="BH8" s="81">
        <v>20</v>
      </c>
      <c r="BI8" s="81">
        <v>21</v>
      </c>
    </row>
    <row r="9" spans="1:68" ht="18.75" customHeight="1" x14ac:dyDescent="0.2">
      <c r="A9" s="83" t="s">
        <v>124</v>
      </c>
      <c r="B9" s="134">
        <v>2111</v>
      </c>
      <c r="C9" s="84" t="s">
        <v>107</v>
      </c>
      <c r="D9" s="135"/>
      <c r="E9" s="85">
        <f t="shared" ref="E9:F26" si="0">H9+AI9+AL9+AO9+AX9+BA9+AR9+AU9+BD9+BG9</f>
        <v>9706527.3099999987</v>
      </c>
      <c r="F9" s="86">
        <f t="shared" si="0"/>
        <v>9590713.8300000001</v>
      </c>
      <c r="G9" s="136">
        <f>E9-F9</f>
        <v>115813.47999999858</v>
      </c>
      <c r="H9" s="88">
        <f>K9+N9+Q9+T9+W9+Z9+AC9+AF9</f>
        <v>9679527.3099999987</v>
      </c>
      <c r="I9" s="89">
        <f>L9+O9+R9+U9+X9+AA9+AD9+AG9</f>
        <v>9564737.6199999992</v>
      </c>
      <c r="J9" s="90">
        <f>H9-I9</f>
        <v>114789.68999999948</v>
      </c>
      <c r="K9" s="91">
        <v>2350730</v>
      </c>
      <c r="L9" s="92">
        <v>2240884.5100000002</v>
      </c>
      <c r="M9" s="93">
        <f>K9-L9</f>
        <v>109845.48999999976</v>
      </c>
      <c r="N9" s="91">
        <v>7271057.3099999996</v>
      </c>
      <c r="O9" s="92">
        <v>7271057.3099999987</v>
      </c>
      <c r="P9" s="93">
        <f>N9-O9</f>
        <v>0</v>
      </c>
      <c r="Q9" s="91">
        <v>0</v>
      </c>
      <c r="R9" s="105">
        <v>0</v>
      </c>
      <c r="S9" s="93">
        <f>Q9-R9</f>
        <v>0</v>
      </c>
      <c r="T9" s="91">
        <v>0</v>
      </c>
      <c r="U9" s="92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57740</v>
      </c>
      <c r="AA9" s="92">
        <v>52795.8</v>
      </c>
      <c r="AB9" s="93">
        <f>Z9-AA9</f>
        <v>4944.1999999999971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27000</v>
      </c>
      <c r="AJ9" s="92">
        <v>25976.21</v>
      </c>
      <c r="AK9" s="93">
        <f>AI9-AJ9</f>
        <v>1023.7900000000009</v>
      </c>
      <c r="AL9" s="91">
        <v>0</v>
      </c>
      <c r="AM9" s="92">
        <v>0</v>
      </c>
      <c r="AN9" s="93">
        <f>AL9-AM9</f>
        <v>0</v>
      </c>
      <c r="AO9" s="91">
        <v>0</v>
      </c>
      <c r="AP9" s="92">
        <v>0</v>
      </c>
      <c r="AQ9" s="93">
        <f>AO9-AP9</f>
        <v>0</v>
      </c>
      <c r="AR9" s="91">
        <v>0</v>
      </c>
      <c r="AS9" s="92">
        <v>0</v>
      </c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105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1">
        <v>0</v>
      </c>
      <c r="BH9" s="92">
        <v>0</v>
      </c>
      <c r="BI9" s="93">
        <f>BG9-BH9</f>
        <v>0</v>
      </c>
      <c r="BJ9" s="96"/>
      <c r="BK9" s="96"/>
      <c r="BM9" s="96"/>
      <c r="BN9" s="96"/>
      <c r="BO9" s="96"/>
    </row>
    <row r="10" spans="1:68" ht="18.75" customHeight="1" x14ac:dyDescent="0.2">
      <c r="A10" s="97"/>
      <c r="B10" s="98">
        <v>2120</v>
      </c>
      <c r="C10" s="99" t="s">
        <v>108</v>
      </c>
      <c r="D10" s="137"/>
      <c r="E10" s="100">
        <f t="shared" si="0"/>
        <v>2130938.5</v>
      </c>
      <c r="F10" s="101">
        <f t="shared" si="0"/>
        <v>2109950.9700000002</v>
      </c>
      <c r="G10" s="136">
        <f>E10-F10</f>
        <v>20987.529999999795</v>
      </c>
      <c r="H10" s="102">
        <f t="shared" ref="H10:I26" si="1">K10+N10+Q10+T10+W10+Z10+AC10+AF10</f>
        <v>2124998.5</v>
      </c>
      <c r="I10" s="103">
        <f t="shared" si="1"/>
        <v>2104236.2000000002</v>
      </c>
      <c r="J10" s="90">
        <f>H10-I10</f>
        <v>20762.299999999814</v>
      </c>
      <c r="K10" s="104">
        <v>542930</v>
      </c>
      <c r="L10" s="105">
        <v>523222.64000000007</v>
      </c>
      <c r="M10" s="93">
        <f>K10-L10</f>
        <v>19707.359999999928</v>
      </c>
      <c r="N10" s="104">
        <v>1569398.5</v>
      </c>
      <c r="O10" s="105">
        <v>1569398.5</v>
      </c>
      <c r="P10" s="93">
        <f>N10-O10</f>
        <v>0</v>
      </c>
      <c r="Q10" s="104">
        <v>0</v>
      </c>
      <c r="R10" s="105">
        <v>0</v>
      </c>
      <c r="S10" s="93">
        <f>Q10-R10</f>
        <v>0</v>
      </c>
      <c r="T10" s="104">
        <v>0</v>
      </c>
      <c r="U10" s="105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12670</v>
      </c>
      <c r="AA10" s="105">
        <v>11615.060000000001</v>
      </c>
      <c r="AB10" s="93">
        <f>Z10-AA10</f>
        <v>1054.9399999999987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5940</v>
      </c>
      <c r="AJ10" s="105">
        <v>5714.77</v>
      </c>
      <c r="AK10" s="93">
        <f>AI10-AJ10</f>
        <v>225.22999999999956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>
        <v>0</v>
      </c>
      <c r="AQ10" s="93">
        <f>AO10-AP10</f>
        <v>0</v>
      </c>
      <c r="AR10" s="104">
        <v>0</v>
      </c>
      <c r="AS10" s="105">
        <v>0</v>
      </c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104">
        <v>0</v>
      </c>
      <c r="BH10" s="105">
        <v>0</v>
      </c>
      <c r="BI10" s="93">
        <f>BG10-BH10</f>
        <v>0</v>
      </c>
      <c r="BJ10" s="96"/>
      <c r="BK10" s="96"/>
      <c r="BM10" s="96"/>
      <c r="BN10" s="96"/>
      <c r="BO10" s="96"/>
    </row>
    <row r="11" spans="1:68" ht="18.75" customHeight="1" x14ac:dyDescent="0.2">
      <c r="A11" s="97"/>
      <c r="B11" s="98">
        <v>2210</v>
      </c>
      <c r="C11" s="99" t="s">
        <v>2</v>
      </c>
      <c r="D11" s="137"/>
      <c r="E11" s="100">
        <f t="shared" si="0"/>
        <v>206576.34</v>
      </c>
      <c r="F11" s="101">
        <f t="shared" si="0"/>
        <v>206573.5</v>
      </c>
      <c r="G11" s="136">
        <f t="shared" ref="G11:G26" si="2">E11-F11</f>
        <v>2.8399999999965075</v>
      </c>
      <c r="H11" s="102">
        <f t="shared" si="1"/>
        <v>129460</v>
      </c>
      <c r="I11" s="103">
        <f t="shared" si="1"/>
        <v>129457.16</v>
      </c>
      <c r="J11" s="90">
        <f t="shared" ref="J11:J26" si="3">H11-I11</f>
        <v>2.8399999999965075</v>
      </c>
      <c r="K11" s="104">
        <v>128960</v>
      </c>
      <c r="L11" s="105">
        <v>128957.16</v>
      </c>
      <c r="M11" s="93">
        <f t="shared" ref="M11:M26" si="4">K11-L11</f>
        <v>2.8399999999965075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4">
        <v>50</v>
      </c>
      <c r="U11" s="105">
        <v>50</v>
      </c>
      <c r="V11" s="93">
        <f t="shared" ref="V11:V26" si="7">T11-U11</f>
        <v>0</v>
      </c>
      <c r="W11" s="106">
        <v>450</v>
      </c>
      <c r="X11" s="107">
        <v>450</v>
      </c>
      <c r="Y11" s="93">
        <f t="shared" ref="Y11:Y26" si="8">W11-X11</f>
        <v>0</v>
      </c>
      <c r="Z11" s="104">
        <v>0</v>
      </c>
      <c r="AA11" s="105">
        <v>0</v>
      </c>
      <c r="AB11" s="93">
        <f t="shared" ref="AB11:AB26" si="9">Z11-AA11</f>
        <v>0</v>
      </c>
      <c r="AC11" s="104">
        <v>0</v>
      </c>
      <c r="AD11" s="105">
        <v>0</v>
      </c>
      <c r="AE11" s="93">
        <f t="shared" ref="AE11:AE26" si="10">AC11-AD11</f>
        <v>0</v>
      </c>
      <c r="AF11" s="104">
        <v>0</v>
      </c>
      <c r="AG11" s="105">
        <v>0</v>
      </c>
      <c r="AH11" s="93">
        <f t="shared" ref="AH11:AH26" si="11">AF11-AG11</f>
        <v>0</v>
      </c>
      <c r="AI11" s="104">
        <v>37.5</v>
      </c>
      <c r="AJ11" s="105">
        <v>37.5</v>
      </c>
      <c r="AK11" s="93">
        <f t="shared" ref="AK11:AK26" si="12">AI11-AJ11</f>
        <v>0</v>
      </c>
      <c r="AL11" s="104">
        <v>77078.84</v>
      </c>
      <c r="AM11" s="105">
        <v>77078.84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104">
        <v>0</v>
      </c>
      <c r="BH11" s="105">
        <v>0</v>
      </c>
      <c r="BI11" s="93">
        <f t="shared" ref="BI11:BI26" si="20">BG11-BH11</f>
        <v>0</v>
      </c>
      <c r="BJ11" s="96"/>
      <c r="BK11" s="96"/>
      <c r="BM11" s="96"/>
      <c r="BN11" s="96"/>
      <c r="BO11" s="96"/>
    </row>
    <row r="12" spans="1:68" ht="18.75" customHeight="1" x14ac:dyDescent="0.2">
      <c r="A12" s="97"/>
      <c r="B12" s="98">
        <v>2220</v>
      </c>
      <c r="C12" s="108" t="s">
        <v>109</v>
      </c>
      <c r="D12" s="109"/>
      <c r="E12" s="100">
        <f t="shared" si="0"/>
        <v>3570</v>
      </c>
      <c r="F12" s="101">
        <f t="shared" si="0"/>
        <v>3564.5</v>
      </c>
      <c r="G12" s="87">
        <f t="shared" si="2"/>
        <v>5.5</v>
      </c>
      <c r="H12" s="102">
        <f t="shared" si="1"/>
        <v>3570</v>
      </c>
      <c r="I12" s="103">
        <f t="shared" si="1"/>
        <v>3564.5</v>
      </c>
      <c r="J12" s="90">
        <f t="shared" si="3"/>
        <v>5.5</v>
      </c>
      <c r="K12" s="104">
        <v>3570</v>
      </c>
      <c r="L12" s="110">
        <v>3564.5</v>
      </c>
      <c r="M12" s="93">
        <f t="shared" si="4"/>
        <v>5.5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4">
        <v>0</v>
      </c>
      <c r="U12" s="110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104">
        <v>0</v>
      </c>
      <c r="BH12" s="110">
        <v>0</v>
      </c>
      <c r="BI12" s="93">
        <f t="shared" si="20"/>
        <v>0</v>
      </c>
      <c r="BJ12" s="96"/>
      <c r="BK12" s="96"/>
      <c r="BM12" s="96"/>
      <c r="BN12" s="96"/>
      <c r="BO12" s="96"/>
    </row>
    <row r="13" spans="1:68" ht="18.75" customHeight="1" x14ac:dyDescent="0.2">
      <c r="A13" s="97"/>
      <c r="B13" s="98">
        <v>2230</v>
      </c>
      <c r="C13" s="99" t="s">
        <v>110</v>
      </c>
      <c r="D13" s="137"/>
      <c r="E13" s="100">
        <f t="shared" si="0"/>
        <v>985280</v>
      </c>
      <c r="F13" s="101">
        <f t="shared" si="0"/>
        <v>752640</v>
      </c>
      <c r="G13" s="136">
        <f t="shared" si="2"/>
        <v>232640</v>
      </c>
      <c r="H13" s="102">
        <f t="shared" si="1"/>
        <v>985280</v>
      </c>
      <c r="I13" s="103">
        <f t="shared" si="1"/>
        <v>752640</v>
      </c>
      <c r="J13" s="90">
        <f t="shared" si="3"/>
        <v>232640</v>
      </c>
      <c r="K13" s="104">
        <v>734940</v>
      </c>
      <c r="L13" s="105">
        <v>627648</v>
      </c>
      <c r="M13" s="93">
        <f t="shared" si="4"/>
        <v>107292</v>
      </c>
      <c r="N13" s="104">
        <v>0</v>
      </c>
      <c r="O13" s="105">
        <v>0</v>
      </c>
      <c r="P13" s="93">
        <f t="shared" si="5"/>
        <v>0</v>
      </c>
      <c r="Q13" s="104">
        <v>250340</v>
      </c>
      <c r="R13" s="105">
        <v>124992</v>
      </c>
      <c r="S13" s="93">
        <f t="shared" si="6"/>
        <v>125348</v>
      </c>
      <c r="T13" s="104">
        <v>0</v>
      </c>
      <c r="U13" s="105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>
        <v>0</v>
      </c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104">
        <v>0</v>
      </c>
      <c r="BH13" s="105">
        <v>0</v>
      </c>
      <c r="BI13" s="93">
        <f t="shared" si="20"/>
        <v>0</v>
      </c>
      <c r="BJ13" s="96"/>
      <c r="BK13" s="96"/>
      <c r="BM13" s="96"/>
      <c r="BN13" s="96"/>
      <c r="BO13" s="96"/>
    </row>
    <row r="14" spans="1:68" ht="18.75" customHeight="1" x14ac:dyDescent="0.2">
      <c r="A14" s="97"/>
      <c r="B14" s="98">
        <v>2240</v>
      </c>
      <c r="C14" s="99" t="s">
        <v>34</v>
      </c>
      <c r="D14" s="137"/>
      <c r="E14" s="100">
        <f t="shared" si="0"/>
        <v>187620</v>
      </c>
      <c r="F14" s="101">
        <f t="shared" si="0"/>
        <v>186941.87</v>
      </c>
      <c r="G14" s="136">
        <f t="shared" si="2"/>
        <v>678.13000000000466</v>
      </c>
      <c r="H14" s="102">
        <f t="shared" si="1"/>
        <v>174500</v>
      </c>
      <c r="I14" s="103">
        <f t="shared" si="1"/>
        <v>173821.87</v>
      </c>
      <c r="J14" s="90">
        <f t="shared" si="3"/>
        <v>678.13000000000466</v>
      </c>
      <c r="K14" s="104">
        <v>174500</v>
      </c>
      <c r="L14" s="105">
        <v>173821.87</v>
      </c>
      <c r="M14" s="93">
        <f t="shared" si="4"/>
        <v>678.13000000000466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4">
        <v>0</v>
      </c>
      <c r="U14" s="105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13120</v>
      </c>
      <c r="AJ14" s="105">
        <v>13120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104">
        <v>0</v>
      </c>
      <c r="BH14" s="105">
        <v>0</v>
      </c>
      <c r="BI14" s="93">
        <f t="shared" si="20"/>
        <v>0</v>
      </c>
      <c r="BJ14" s="96"/>
      <c r="BK14" s="96"/>
      <c r="BM14" s="96"/>
      <c r="BN14" s="96"/>
      <c r="BO14" s="96"/>
    </row>
    <row r="15" spans="1:68" ht="18.75" customHeight="1" x14ac:dyDescent="0.2">
      <c r="A15" s="97"/>
      <c r="B15" s="98">
        <v>2250</v>
      </c>
      <c r="C15" s="99" t="s">
        <v>111</v>
      </c>
      <c r="D15" s="137"/>
      <c r="E15" s="100">
        <f t="shared" si="0"/>
        <v>19470</v>
      </c>
      <c r="F15" s="101">
        <f t="shared" si="0"/>
        <v>19462.900000000001</v>
      </c>
      <c r="G15" s="136">
        <f t="shared" si="2"/>
        <v>7.0999999999985448</v>
      </c>
      <c r="H15" s="102">
        <f t="shared" si="1"/>
        <v>19470</v>
      </c>
      <c r="I15" s="103">
        <f t="shared" si="1"/>
        <v>19462.900000000001</v>
      </c>
      <c r="J15" s="90">
        <f t="shared" si="3"/>
        <v>7.0999999999985448</v>
      </c>
      <c r="K15" s="104">
        <v>19470</v>
      </c>
      <c r="L15" s="105">
        <v>19462.900000000001</v>
      </c>
      <c r="M15" s="93">
        <f t="shared" si="4"/>
        <v>7.0999999999985448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4">
        <v>0</v>
      </c>
      <c r="U15" s="105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104">
        <v>0</v>
      </c>
      <c r="BH15" s="105">
        <v>0</v>
      </c>
      <c r="BI15" s="93">
        <f t="shared" si="20"/>
        <v>0</v>
      </c>
      <c r="BJ15" s="96"/>
      <c r="BK15" s="96"/>
      <c r="BM15" s="96"/>
      <c r="BN15" s="96"/>
      <c r="BO15" s="96"/>
    </row>
    <row r="16" spans="1:68" ht="18.75" customHeight="1" x14ac:dyDescent="0.2">
      <c r="A16" s="97"/>
      <c r="B16" s="98">
        <v>2271</v>
      </c>
      <c r="C16" s="99" t="s">
        <v>112</v>
      </c>
      <c r="D16" s="137"/>
      <c r="E16" s="100">
        <f t="shared" si="0"/>
        <v>1202240</v>
      </c>
      <c r="F16" s="101">
        <f t="shared" si="0"/>
        <v>1202235.43</v>
      </c>
      <c r="G16" s="136">
        <f t="shared" si="2"/>
        <v>4.5700000000651926</v>
      </c>
      <c r="H16" s="102">
        <f t="shared" si="1"/>
        <v>1202240</v>
      </c>
      <c r="I16" s="103">
        <f t="shared" si="1"/>
        <v>1202235.43</v>
      </c>
      <c r="J16" s="90">
        <f t="shared" si="3"/>
        <v>4.5700000000651926</v>
      </c>
      <c r="K16" s="104">
        <v>1202240</v>
      </c>
      <c r="L16" s="105">
        <v>1202235.43</v>
      </c>
      <c r="M16" s="93">
        <f t="shared" si="4"/>
        <v>4.5700000000651926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4">
        <v>0</v>
      </c>
      <c r="U16" s="105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104">
        <v>0</v>
      </c>
      <c r="BH16" s="105">
        <v>0</v>
      </c>
      <c r="BI16" s="93">
        <f t="shared" si="20"/>
        <v>0</v>
      </c>
      <c r="BJ16" s="96"/>
      <c r="BK16" s="96"/>
      <c r="BM16" s="96"/>
      <c r="BN16" s="96"/>
      <c r="BO16" s="96"/>
    </row>
    <row r="17" spans="1:67" ht="18.75" customHeight="1" x14ac:dyDescent="0.2">
      <c r="A17" s="97"/>
      <c r="B17" s="98">
        <v>2272</v>
      </c>
      <c r="C17" s="99" t="s">
        <v>113</v>
      </c>
      <c r="D17" s="137"/>
      <c r="E17" s="100">
        <f t="shared" si="0"/>
        <v>51503</v>
      </c>
      <c r="F17" s="101">
        <f t="shared" si="0"/>
        <v>51502.399999999994</v>
      </c>
      <c r="G17" s="136">
        <f t="shared" si="2"/>
        <v>0.60000000000582077</v>
      </c>
      <c r="H17" s="102">
        <f t="shared" si="1"/>
        <v>51503</v>
      </c>
      <c r="I17" s="103">
        <f t="shared" si="1"/>
        <v>51502.399999999994</v>
      </c>
      <c r="J17" s="90">
        <f t="shared" si="3"/>
        <v>0.60000000000582077</v>
      </c>
      <c r="K17" s="104">
        <v>51503</v>
      </c>
      <c r="L17" s="105">
        <v>51502.399999999994</v>
      </c>
      <c r="M17" s="93">
        <f t="shared" si="4"/>
        <v>0.60000000000582077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4">
        <v>0</v>
      </c>
      <c r="U17" s="105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104">
        <v>0</v>
      </c>
      <c r="BH17" s="105">
        <v>0</v>
      </c>
      <c r="BI17" s="93">
        <f t="shared" si="20"/>
        <v>0</v>
      </c>
      <c r="BJ17" s="96"/>
      <c r="BK17" s="96"/>
      <c r="BM17" s="96"/>
      <c r="BN17" s="96"/>
      <c r="BO17" s="96"/>
    </row>
    <row r="18" spans="1:67" ht="18.75" customHeight="1" x14ac:dyDescent="0.2">
      <c r="A18" s="97"/>
      <c r="B18" s="98">
        <v>2273</v>
      </c>
      <c r="C18" s="99" t="s">
        <v>114</v>
      </c>
      <c r="D18" s="137"/>
      <c r="E18" s="100">
        <f t="shared" si="0"/>
        <v>141100</v>
      </c>
      <c r="F18" s="101">
        <f t="shared" si="0"/>
        <v>84980.5</v>
      </c>
      <c r="G18" s="136">
        <f t="shared" si="2"/>
        <v>56119.5</v>
      </c>
      <c r="H18" s="102">
        <f t="shared" si="1"/>
        <v>141100</v>
      </c>
      <c r="I18" s="103">
        <f t="shared" si="1"/>
        <v>84980.5</v>
      </c>
      <c r="J18" s="90">
        <f t="shared" si="3"/>
        <v>56119.5</v>
      </c>
      <c r="K18" s="104">
        <v>141100</v>
      </c>
      <c r="L18" s="105">
        <v>84980.5</v>
      </c>
      <c r="M18" s="93">
        <f t="shared" si="4"/>
        <v>56119.5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4">
        <v>0</v>
      </c>
      <c r="U18" s="105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104">
        <v>0</v>
      </c>
      <c r="BH18" s="105">
        <v>0</v>
      </c>
      <c r="BI18" s="93">
        <f t="shared" si="20"/>
        <v>0</v>
      </c>
      <c r="BJ18" s="96"/>
      <c r="BK18" s="96"/>
      <c r="BM18" s="96"/>
      <c r="BN18" s="96"/>
      <c r="BO18" s="96"/>
    </row>
    <row r="19" spans="1:67" ht="18.75" customHeight="1" x14ac:dyDescent="0.2">
      <c r="A19" s="97"/>
      <c r="B19" s="98">
        <v>2274</v>
      </c>
      <c r="C19" s="99" t="s">
        <v>115</v>
      </c>
      <c r="D19" s="137"/>
      <c r="E19" s="100">
        <f t="shared" si="0"/>
        <v>0</v>
      </c>
      <c r="F19" s="101">
        <f t="shared" si="0"/>
        <v>0</v>
      </c>
      <c r="G19" s="136">
        <f t="shared" si="2"/>
        <v>0</v>
      </c>
      <c r="H19" s="102">
        <f t="shared" si="1"/>
        <v>0</v>
      </c>
      <c r="I19" s="103">
        <f t="shared" si="1"/>
        <v>0</v>
      </c>
      <c r="J19" s="90">
        <f t="shared" si="3"/>
        <v>0</v>
      </c>
      <c r="K19" s="104">
        <v>0</v>
      </c>
      <c r="L19" s="105">
        <v>0</v>
      </c>
      <c r="M19" s="93">
        <f t="shared" si="4"/>
        <v>0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4">
        <v>0</v>
      </c>
      <c r="U19" s="105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104">
        <v>0</v>
      </c>
      <c r="BH19" s="105">
        <v>0</v>
      </c>
      <c r="BI19" s="93">
        <f t="shared" si="20"/>
        <v>0</v>
      </c>
      <c r="BJ19" s="96"/>
      <c r="BK19" s="96"/>
      <c r="BM19" s="96"/>
      <c r="BN19" s="96"/>
      <c r="BO19" s="96"/>
    </row>
    <row r="20" spans="1:67" ht="18.75" customHeight="1" x14ac:dyDescent="0.2">
      <c r="A20" s="97"/>
      <c r="B20" s="98">
        <v>2275</v>
      </c>
      <c r="C20" s="99" t="s">
        <v>116</v>
      </c>
      <c r="D20" s="137"/>
      <c r="E20" s="100">
        <f t="shared" si="0"/>
        <v>7970</v>
      </c>
      <c r="F20" s="101">
        <f t="shared" si="0"/>
        <v>7785.5999999999995</v>
      </c>
      <c r="G20" s="136">
        <f t="shared" si="2"/>
        <v>184.40000000000055</v>
      </c>
      <c r="H20" s="102">
        <f t="shared" si="1"/>
        <v>7970</v>
      </c>
      <c r="I20" s="103">
        <f t="shared" si="1"/>
        <v>7785.5999999999995</v>
      </c>
      <c r="J20" s="90">
        <f t="shared" si="3"/>
        <v>184.40000000000055</v>
      </c>
      <c r="K20" s="104">
        <v>7970</v>
      </c>
      <c r="L20" s="105">
        <v>7785.5999999999995</v>
      </c>
      <c r="M20" s="93">
        <f t="shared" si="4"/>
        <v>184.40000000000055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4">
        <v>0</v>
      </c>
      <c r="U20" s="105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104">
        <v>0</v>
      </c>
      <c r="BH20" s="105">
        <v>0</v>
      </c>
      <c r="BI20" s="93">
        <f t="shared" si="20"/>
        <v>0</v>
      </c>
      <c r="BJ20" s="96"/>
      <c r="BK20" s="96"/>
      <c r="BM20" s="96"/>
      <c r="BN20" s="96"/>
      <c r="BO20" s="96"/>
    </row>
    <row r="21" spans="1:67" ht="18.75" customHeight="1" x14ac:dyDescent="0.2">
      <c r="A21" s="97"/>
      <c r="B21" s="98">
        <v>2282</v>
      </c>
      <c r="C21" s="99" t="s">
        <v>117</v>
      </c>
      <c r="D21" s="137"/>
      <c r="E21" s="100">
        <f t="shared" si="0"/>
        <v>1774.6</v>
      </c>
      <c r="F21" s="101">
        <f t="shared" si="0"/>
        <v>1774.4</v>
      </c>
      <c r="G21" s="136">
        <f t="shared" si="2"/>
        <v>0.1999999999998181</v>
      </c>
      <c r="H21" s="102">
        <f t="shared" si="1"/>
        <v>1774.6</v>
      </c>
      <c r="I21" s="103">
        <f t="shared" si="1"/>
        <v>1774.4</v>
      </c>
      <c r="J21" s="90">
        <f t="shared" si="3"/>
        <v>0.1999999999998181</v>
      </c>
      <c r="K21" s="104">
        <v>1774.6</v>
      </c>
      <c r="L21" s="105">
        <v>1774.4</v>
      </c>
      <c r="M21" s="93">
        <f t="shared" si="4"/>
        <v>0.1999999999998181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4">
        <v>0</v>
      </c>
      <c r="U21" s="105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0</v>
      </c>
      <c r="AJ21" s="105">
        <v>0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104">
        <v>0</v>
      </c>
      <c r="BH21" s="105">
        <v>0</v>
      </c>
      <c r="BI21" s="93">
        <f t="shared" si="20"/>
        <v>0</v>
      </c>
      <c r="BJ21" s="96"/>
      <c r="BK21" s="96"/>
      <c r="BM21" s="96"/>
      <c r="BN21" s="96"/>
      <c r="BO21" s="96"/>
    </row>
    <row r="22" spans="1:67" ht="18.75" customHeight="1" x14ac:dyDescent="0.2">
      <c r="A22" s="97"/>
      <c r="B22" s="98">
        <v>2730</v>
      </c>
      <c r="C22" s="99" t="s">
        <v>118</v>
      </c>
      <c r="D22" s="137"/>
      <c r="E22" s="100">
        <f t="shared" si="0"/>
        <v>9900</v>
      </c>
      <c r="F22" s="101">
        <f t="shared" si="0"/>
        <v>9900</v>
      </c>
      <c r="G22" s="136">
        <f t="shared" si="2"/>
        <v>0</v>
      </c>
      <c r="H22" s="102">
        <f t="shared" si="1"/>
        <v>9900</v>
      </c>
      <c r="I22" s="103">
        <f t="shared" si="1"/>
        <v>9900</v>
      </c>
      <c r="J22" s="90">
        <f t="shared" si="3"/>
        <v>0</v>
      </c>
      <c r="K22" s="104">
        <v>9900</v>
      </c>
      <c r="L22" s="105">
        <v>9900</v>
      </c>
      <c r="M22" s="93">
        <f t="shared" si="4"/>
        <v>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4">
        <v>0</v>
      </c>
      <c r="U22" s="105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104">
        <v>0</v>
      </c>
      <c r="BH22" s="105">
        <v>0</v>
      </c>
      <c r="BI22" s="93">
        <f t="shared" si="20"/>
        <v>0</v>
      </c>
      <c r="BJ22" s="96"/>
      <c r="BK22" s="96"/>
      <c r="BM22" s="96"/>
      <c r="BN22" s="96"/>
      <c r="BO22" s="96"/>
    </row>
    <row r="23" spans="1:67" ht="18.75" customHeight="1" x14ac:dyDescent="0.2">
      <c r="A23" s="97"/>
      <c r="B23" s="98">
        <v>2800</v>
      </c>
      <c r="C23" s="99" t="s">
        <v>119</v>
      </c>
      <c r="D23" s="137"/>
      <c r="E23" s="100">
        <f t="shared" si="0"/>
        <v>0</v>
      </c>
      <c r="F23" s="101">
        <f t="shared" si="0"/>
        <v>0</v>
      </c>
      <c r="G23" s="136">
        <f t="shared" si="2"/>
        <v>0</v>
      </c>
      <c r="H23" s="102">
        <f t="shared" si="1"/>
        <v>0</v>
      </c>
      <c r="I23" s="103">
        <f t="shared" si="1"/>
        <v>0</v>
      </c>
      <c r="J23" s="90">
        <f t="shared" si="3"/>
        <v>0</v>
      </c>
      <c r="K23" s="104">
        <v>0</v>
      </c>
      <c r="L23" s="105">
        <v>0</v>
      </c>
      <c r="M23" s="93">
        <f t="shared" si="4"/>
        <v>0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4">
        <v>0</v>
      </c>
      <c r="U23" s="105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>
        <v>0</v>
      </c>
      <c r="AG23" s="105">
        <v>0</v>
      </c>
      <c r="AH23" s="93">
        <f t="shared" si="11"/>
        <v>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104">
        <v>0</v>
      </c>
      <c r="BH23" s="105">
        <v>0</v>
      </c>
      <c r="BI23" s="93">
        <f t="shared" si="20"/>
        <v>0</v>
      </c>
      <c r="BJ23" s="96"/>
      <c r="BK23" s="96"/>
      <c r="BM23" s="96"/>
      <c r="BN23" s="96"/>
      <c r="BO23" s="96"/>
    </row>
    <row r="24" spans="1:67" ht="18.75" customHeight="1" x14ac:dyDescent="0.2">
      <c r="A24" s="97"/>
      <c r="B24" s="98">
        <v>3110</v>
      </c>
      <c r="C24" s="99" t="s">
        <v>120</v>
      </c>
      <c r="D24" s="137"/>
      <c r="E24" s="100">
        <f t="shared" si="0"/>
        <v>533448</v>
      </c>
      <c r="F24" s="101">
        <f t="shared" si="0"/>
        <v>523350.12</v>
      </c>
      <c r="G24" s="136">
        <f t="shared" si="2"/>
        <v>10097.880000000005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4">
        <v>0</v>
      </c>
      <c r="U24" s="105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0</v>
      </c>
      <c r="AJ24" s="105">
        <v>0</v>
      </c>
      <c r="AK24" s="93">
        <f t="shared" si="12"/>
        <v>0</v>
      </c>
      <c r="AL24" s="104">
        <v>207518</v>
      </c>
      <c r="AM24" s="105">
        <v>207518</v>
      </c>
      <c r="AN24" s="93">
        <f t="shared" si="13"/>
        <v>0</v>
      </c>
      <c r="AO24" s="104">
        <v>31200</v>
      </c>
      <c r="AP24" s="105">
        <v>31102.120000000003</v>
      </c>
      <c r="AQ24" s="93">
        <f t="shared" si="14"/>
        <v>97.879999999997381</v>
      </c>
      <c r="AR24" s="104">
        <v>16000</v>
      </c>
      <c r="AS24" s="105">
        <v>16350</v>
      </c>
      <c r="AT24" s="93">
        <f t="shared" si="15"/>
        <v>-350</v>
      </c>
      <c r="AU24" s="104">
        <v>144000</v>
      </c>
      <c r="AV24" s="105">
        <v>133650</v>
      </c>
      <c r="AW24" s="93">
        <f t="shared" si="16"/>
        <v>10350</v>
      </c>
      <c r="AX24" s="104">
        <v>13473</v>
      </c>
      <c r="AY24" s="105">
        <v>13473</v>
      </c>
      <c r="AZ24" s="93">
        <f t="shared" si="17"/>
        <v>0</v>
      </c>
      <c r="BA24" s="104">
        <v>121257</v>
      </c>
      <c r="BB24" s="105">
        <v>121257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104">
        <v>0</v>
      </c>
      <c r="BH24" s="105">
        <v>0</v>
      </c>
      <c r="BI24" s="93">
        <f t="shared" si="20"/>
        <v>0</v>
      </c>
      <c r="BJ24" s="96"/>
      <c r="BK24" s="96"/>
      <c r="BM24" s="96"/>
      <c r="BN24" s="96"/>
      <c r="BO24" s="96"/>
    </row>
    <row r="25" spans="1:67" ht="18.75" customHeight="1" x14ac:dyDescent="0.2">
      <c r="A25" s="97"/>
      <c r="B25" s="112">
        <v>3132</v>
      </c>
      <c r="C25" s="99" t="s">
        <v>121</v>
      </c>
      <c r="D25" s="137"/>
      <c r="E25" s="100">
        <f t="shared" si="0"/>
        <v>0</v>
      </c>
      <c r="F25" s="101">
        <f t="shared" si="0"/>
        <v>0</v>
      </c>
      <c r="G25" s="136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4">
        <v>0</v>
      </c>
      <c r="U25" s="110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104">
        <v>0</v>
      </c>
      <c r="BH25" s="110">
        <v>0</v>
      </c>
      <c r="BI25" s="93">
        <f t="shared" si="20"/>
        <v>0</v>
      </c>
      <c r="BJ25" s="96"/>
      <c r="BK25" s="96"/>
      <c r="BM25" s="96"/>
      <c r="BN25" s="96"/>
      <c r="BO25" s="96"/>
    </row>
    <row r="26" spans="1:67" ht="18.75" customHeight="1" thickBot="1" x14ac:dyDescent="0.25">
      <c r="A26" s="113"/>
      <c r="B26" s="112">
        <v>3142</v>
      </c>
      <c r="C26" s="114" t="s">
        <v>122</v>
      </c>
      <c r="D26" s="138"/>
      <c r="E26" s="115">
        <f t="shared" si="0"/>
        <v>0</v>
      </c>
      <c r="F26" s="116">
        <f t="shared" si="0"/>
        <v>0</v>
      </c>
      <c r="G26" s="136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19">
        <v>0</v>
      </c>
      <c r="U26" s="120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119">
        <v>0</v>
      </c>
      <c r="BH26" s="120">
        <v>0</v>
      </c>
      <c r="BI26" s="93">
        <f t="shared" si="20"/>
        <v>0</v>
      </c>
      <c r="BJ26" s="96"/>
      <c r="BK26" s="96"/>
      <c r="BM26" s="96"/>
      <c r="BN26" s="96"/>
      <c r="BO26" s="96"/>
    </row>
    <row r="27" spans="1:67" ht="18.75" customHeight="1" thickBot="1" x14ac:dyDescent="0.25">
      <c r="A27" s="123" t="s">
        <v>123</v>
      </c>
      <c r="B27" s="124"/>
      <c r="C27" s="124"/>
      <c r="D27" s="139"/>
      <c r="E27" s="125">
        <f t="shared" ref="E27:BE27" si="21">SUM(E9:E26)</f>
        <v>15187917.749999998</v>
      </c>
      <c r="F27" s="126">
        <f t="shared" si="21"/>
        <v>14751376.02</v>
      </c>
      <c r="G27" s="127">
        <f t="shared" si="21"/>
        <v>436541.72999999841</v>
      </c>
      <c r="H27" s="133">
        <f t="shared" si="21"/>
        <v>14531293.409999998</v>
      </c>
      <c r="I27" s="140">
        <f t="shared" si="21"/>
        <v>14106098.58</v>
      </c>
      <c r="J27" s="128">
        <f t="shared" si="21"/>
        <v>425194.82999999932</v>
      </c>
      <c r="K27" s="133">
        <f t="shared" si="21"/>
        <v>5369587.5999999996</v>
      </c>
      <c r="L27" s="130">
        <f t="shared" si="21"/>
        <v>5075739.9100000011</v>
      </c>
      <c r="M27" s="131">
        <f t="shared" si="21"/>
        <v>293847.68999999977</v>
      </c>
      <c r="N27" s="133">
        <f t="shared" si="21"/>
        <v>8840455.8099999987</v>
      </c>
      <c r="O27" s="130">
        <f t="shared" si="21"/>
        <v>8840455.8099999987</v>
      </c>
      <c r="P27" s="131">
        <f t="shared" si="21"/>
        <v>0</v>
      </c>
      <c r="Q27" s="133">
        <f t="shared" si="21"/>
        <v>250340</v>
      </c>
      <c r="R27" s="130">
        <f t="shared" si="21"/>
        <v>124992</v>
      </c>
      <c r="S27" s="131">
        <f t="shared" si="21"/>
        <v>125348</v>
      </c>
      <c r="T27" s="141">
        <f t="shared" si="21"/>
        <v>50</v>
      </c>
      <c r="U27" s="132">
        <f t="shared" si="21"/>
        <v>50</v>
      </c>
      <c r="V27" s="131">
        <f t="shared" si="21"/>
        <v>0</v>
      </c>
      <c r="W27" s="141">
        <f t="shared" si="21"/>
        <v>450</v>
      </c>
      <c r="X27" s="132">
        <f t="shared" si="21"/>
        <v>450</v>
      </c>
      <c r="Y27" s="131">
        <f t="shared" si="21"/>
        <v>0</v>
      </c>
      <c r="Z27" s="133">
        <f t="shared" si="21"/>
        <v>70410</v>
      </c>
      <c r="AA27" s="130">
        <f t="shared" si="21"/>
        <v>64410.86</v>
      </c>
      <c r="AB27" s="131">
        <f t="shared" si="21"/>
        <v>5999.1399999999958</v>
      </c>
      <c r="AC27" s="133">
        <f t="shared" si="21"/>
        <v>0</v>
      </c>
      <c r="AD27" s="130">
        <f t="shared" si="21"/>
        <v>0</v>
      </c>
      <c r="AE27" s="131">
        <f t="shared" si="21"/>
        <v>0</v>
      </c>
      <c r="AF27" s="133">
        <f t="shared" si="21"/>
        <v>0</v>
      </c>
      <c r="AG27" s="130">
        <f t="shared" si="21"/>
        <v>0</v>
      </c>
      <c r="AH27" s="131">
        <f t="shared" si="21"/>
        <v>0</v>
      </c>
      <c r="AI27" s="133">
        <f t="shared" si="21"/>
        <v>46097.5</v>
      </c>
      <c r="AJ27" s="130">
        <f t="shared" si="21"/>
        <v>44848.479999999996</v>
      </c>
      <c r="AK27" s="131">
        <f t="shared" si="21"/>
        <v>1249.0200000000004</v>
      </c>
      <c r="AL27" s="129">
        <f t="shared" si="21"/>
        <v>284596.83999999997</v>
      </c>
      <c r="AM27" s="130">
        <f t="shared" si="21"/>
        <v>284596.83999999997</v>
      </c>
      <c r="AN27" s="131">
        <f t="shared" si="21"/>
        <v>0</v>
      </c>
      <c r="AO27" s="133">
        <f t="shared" si="21"/>
        <v>31200</v>
      </c>
      <c r="AP27" s="130">
        <f t="shared" si="21"/>
        <v>31102.120000000003</v>
      </c>
      <c r="AQ27" s="131">
        <f t="shared" si="21"/>
        <v>97.879999999997381</v>
      </c>
      <c r="AR27" s="133">
        <f t="shared" si="21"/>
        <v>16000</v>
      </c>
      <c r="AS27" s="130">
        <f t="shared" si="21"/>
        <v>16350</v>
      </c>
      <c r="AT27" s="131">
        <f t="shared" si="21"/>
        <v>-350</v>
      </c>
      <c r="AU27" s="133">
        <f t="shared" si="21"/>
        <v>144000</v>
      </c>
      <c r="AV27" s="130">
        <f t="shared" si="21"/>
        <v>133650</v>
      </c>
      <c r="AW27" s="131">
        <f t="shared" si="21"/>
        <v>10350</v>
      </c>
      <c r="AX27" s="133">
        <f t="shared" si="21"/>
        <v>13473</v>
      </c>
      <c r="AY27" s="130">
        <f t="shared" si="21"/>
        <v>13473</v>
      </c>
      <c r="AZ27" s="131">
        <f t="shared" si="21"/>
        <v>0</v>
      </c>
      <c r="BA27" s="133">
        <f t="shared" si="21"/>
        <v>121257</v>
      </c>
      <c r="BB27" s="130">
        <f t="shared" si="21"/>
        <v>121257</v>
      </c>
      <c r="BC27" s="131">
        <f t="shared" si="21"/>
        <v>0</v>
      </c>
      <c r="BD27" s="133">
        <f t="shared" si="21"/>
        <v>0</v>
      </c>
      <c r="BE27" s="130">
        <f t="shared" si="21"/>
        <v>0</v>
      </c>
      <c r="BF27" s="131">
        <f>SUM(BF9:BF25)</f>
        <v>0</v>
      </c>
      <c r="BG27" s="133">
        <f>SUM(BG9:BG26)</f>
        <v>0</v>
      </c>
      <c r="BH27" s="130">
        <f>SUM(BH9:BH26)</f>
        <v>0</v>
      </c>
      <c r="BI27" s="131">
        <f>SUM(BI9:BI25)</f>
        <v>0</v>
      </c>
      <c r="BJ27" s="96"/>
      <c r="BK27" s="96"/>
      <c r="BM27" s="96"/>
      <c r="BN27" s="96"/>
      <c r="BO27" s="96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8280-F62C-458F-9F95-40AB3EF6A484}">
  <sheetPr codeName="Лист12">
    <pageSetUpPr fitToPage="1"/>
  </sheetPr>
  <dimension ref="A1:O145"/>
  <sheetViews>
    <sheetView zoomScaleNormal="100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129457.16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Ліцей9!I11</f>
        <v>129457.16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f>1500+3000+100+404+6600</f>
        <v>11604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f>5939.6+35</f>
        <v>5974.6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5974.5999999999995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5300+165.36+35</f>
        <v>5500.36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315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6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60983.56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60983.56</v>
      </c>
      <c r="D22" s="17"/>
      <c r="E22" s="18">
        <f>D21-C22</f>
        <v>0</v>
      </c>
    </row>
    <row r="23" spans="1:15" ht="16.5" customHeight="1" collapsed="1" x14ac:dyDescent="0.3">
      <c r="A23" s="11">
        <v>509</v>
      </c>
      <c r="B23" s="20" t="s">
        <v>11</v>
      </c>
      <c r="C23" s="17">
        <v>3200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504</v>
      </c>
      <c r="B24" s="20" t="s">
        <v>12</v>
      </c>
      <c r="C24" s="17">
        <f>4265+1530</f>
        <v>5795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13</v>
      </c>
      <c r="C25" s="17">
        <f>2415+2700</f>
        <v>5115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2130+1470+830+1963+2000</f>
        <v>8393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507</v>
      </c>
      <c r="B27" s="20" t="s">
        <v>15</v>
      </c>
      <c r="C27" s="17">
        <f>14467.56+1170</f>
        <v>15637.56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512</v>
      </c>
      <c r="B28" s="20" t="s">
        <v>16</v>
      </c>
      <c r="C28" s="17">
        <v>2400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510</v>
      </c>
      <c r="B29" s="20" t="s">
        <v>17</v>
      </c>
      <c r="C29" s="17">
        <f>3843</f>
        <v>3843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511</v>
      </c>
      <c r="B30" s="20" t="s">
        <v>18</v>
      </c>
      <c r="C30" s="17">
        <v>1000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505</v>
      </c>
      <c r="B31" s="20" t="s">
        <v>19</v>
      </c>
      <c r="C31" s="17">
        <f>9700+5900</f>
        <v>15600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6.5" hidden="1" customHeight="1" x14ac:dyDescent="0.3">
      <c r="A34" s="11">
        <v>2210.6</v>
      </c>
      <c r="B34" s="12" t="s">
        <v>20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2210.6999999999998</v>
      </c>
      <c r="B35" s="12" t="s">
        <v>21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24" hidden="1" customHeight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t="15.75" hidden="1" customHeight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2" t="s">
        <v>22</v>
      </c>
      <c r="C41" s="23"/>
      <c r="D41" s="13">
        <v>3630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SUM(C43:C46)</f>
        <v>3630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23</v>
      </c>
      <c r="C43" s="17">
        <v>1050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24</v>
      </c>
      <c r="C44" s="17">
        <v>2580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>
        <v>2210.9</v>
      </c>
      <c r="B47" s="12" t="s">
        <v>25</v>
      </c>
      <c r="C47" s="12"/>
      <c r="D47" s="13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t="18.75" hidden="1" customHeight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8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8.75" hidden="1" customHeight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22" t="s">
        <v>26</v>
      </c>
      <c r="C53" s="23"/>
      <c r="D53" s="13">
        <v>47265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SUM(C55:C81)</f>
        <v>47265</v>
      </c>
      <c r="D54" s="17"/>
      <c r="E54" s="18">
        <f>D53-C54</f>
        <v>0</v>
      </c>
    </row>
    <row r="55" spans="1:15" collapsed="1" x14ac:dyDescent="0.3">
      <c r="A55" s="11">
        <v>903</v>
      </c>
      <c r="B55" s="20" t="s">
        <v>27</v>
      </c>
      <c r="C55" s="17">
        <v>300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916</v>
      </c>
      <c r="B56" s="20" t="s">
        <v>28</v>
      </c>
      <c r="C56" s="17">
        <v>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t="18.75" customHeight="1" x14ac:dyDescent="0.3">
      <c r="A57" s="11">
        <v>917</v>
      </c>
      <c r="B57" s="20" t="s">
        <v>29</v>
      </c>
      <c r="C57" s="17">
        <v>450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914</v>
      </c>
      <c r="B58" s="25" t="s">
        <v>30</v>
      </c>
      <c r="C58" s="17">
        <v>5520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11">
        <v>915</v>
      </c>
      <c r="B59" s="20" t="s">
        <v>31</v>
      </c>
      <c r="C59" s="17">
        <v>35445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t="18.75" customHeight="1" x14ac:dyDescent="0.3">
      <c r="A60" s="11">
        <v>918</v>
      </c>
      <c r="B60" s="20" t="s">
        <v>32</v>
      </c>
      <c r="C60" s="17">
        <v>5500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t="18.75" hidden="1" customHeight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5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outlineLevel="1" x14ac:dyDescent="0.3">
      <c r="A81" s="8"/>
      <c r="B81" s="26"/>
      <c r="D81" s="3" t="b">
        <f>D4=D5</f>
        <v>1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ht="17.25" customHeight="1" collapsed="1" x14ac:dyDescent="0.3">
      <c r="A82" s="8"/>
      <c r="B82" s="26"/>
      <c r="D82" s="27" t="s">
        <v>33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x14ac:dyDescent="0.3">
      <c r="A83" s="8"/>
      <c r="B83" s="8"/>
      <c r="D83" s="27" t="s">
        <v>33</v>
      </c>
      <c r="E83" s="8"/>
      <c r="F83" s="8"/>
      <c r="G83" s="8"/>
      <c r="I83" s="8"/>
      <c r="J83" s="8"/>
      <c r="K83" s="8"/>
      <c r="M83" s="8"/>
      <c r="N83" s="8"/>
      <c r="O83" s="8"/>
    </row>
    <row r="84" spans="1:15" ht="14.25" customHeight="1" x14ac:dyDescent="0.3">
      <c r="D84" s="27" t="s">
        <v>33</v>
      </c>
    </row>
    <row r="85" spans="1:15" ht="39.75" customHeight="1" x14ac:dyDescent="0.3">
      <c r="A85" s="4">
        <v>2240</v>
      </c>
      <c r="B85" s="5" t="s">
        <v>34</v>
      </c>
      <c r="C85" s="5"/>
      <c r="D85" s="6">
        <f>SUM(D87:D125)</f>
        <v>173821.87</v>
      </c>
      <c r="E85" s="7">
        <f>D86-D85</f>
        <v>0</v>
      </c>
      <c r="F85" s="8"/>
      <c r="G85" s="8"/>
      <c r="I85" s="8"/>
      <c r="J85" s="8"/>
      <c r="K85" s="8"/>
      <c r="M85" s="8"/>
      <c r="N85" s="8"/>
      <c r="O85" s="8"/>
    </row>
    <row r="86" spans="1:15" hidden="1" outlineLevel="1" x14ac:dyDescent="0.3">
      <c r="A86" s="28">
        <v>2240</v>
      </c>
      <c r="B86" s="28"/>
      <c r="C86" s="10"/>
      <c r="D86" s="10">
        <f>Ліцей9!I14</f>
        <v>173821.87</v>
      </c>
      <c r="E86" s="7" t="b">
        <f>D86=D85</f>
        <v>1</v>
      </c>
    </row>
    <row r="87" spans="1:15" collapsed="1" x14ac:dyDescent="0.3">
      <c r="A87" s="14">
        <v>2240.1</v>
      </c>
      <c r="B87" s="12" t="s">
        <v>35</v>
      </c>
      <c r="C87" s="12"/>
      <c r="D87" s="13">
        <f>2602.43+1163+2035.89+829.69+29568+1647</f>
        <v>37846.01</v>
      </c>
    </row>
    <row r="88" spans="1:15" hidden="1" x14ac:dyDescent="0.3">
      <c r="A88" s="14">
        <v>2240.1999999999998</v>
      </c>
      <c r="B88" s="22" t="s">
        <v>36</v>
      </c>
      <c r="C88" s="23"/>
      <c r="D88" s="13"/>
    </row>
    <row r="89" spans="1:15" x14ac:dyDescent="0.3">
      <c r="A89" s="14">
        <v>2240.3000000000002</v>
      </c>
      <c r="B89" s="22" t="s">
        <v>37</v>
      </c>
      <c r="C89" s="23"/>
      <c r="D89" s="13">
        <v>16271.61</v>
      </c>
    </row>
    <row r="90" spans="1:15" hidden="1" outlineLevel="1" x14ac:dyDescent="0.3">
      <c r="A90" s="14"/>
      <c r="B90" s="15"/>
      <c r="C90" s="16">
        <f>SUM(C91:C98)</f>
        <v>16271.61</v>
      </c>
      <c r="D90" s="17"/>
      <c r="E90" s="18">
        <f>D89-C90</f>
        <v>0</v>
      </c>
    </row>
    <row r="91" spans="1:15" collapsed="1" x14ac:dyDescent="0.3">
      <c r="A91" s="14">
        <v>301</v>
      </c>
      <c r="B91" s="20" t="s">
        <v>38</v>
      </c>
      <c r="C91" s="17">
        <v>5300.11</v>
      </c>
      <c r="D91" s="17"/>
    </row>
    <row r="92" spans="1:15" x14ac:dyDescent="0.3">
      <c r="A92" s="14">
        <v>301</v>
      </c>
      <c r="B92" s="20" t="s">
        <v>39</v>
      </c>
      <c r="C92" s="17">
        <v>817.96</v>
      </c>
      <c r="D92" s="17"/>
    </row>
    <row r="93" spans="1:15" x14ac:dyDescent="0.3">
      <c r="A93" s="14">
        <v>301</v>
      </c>
      <c r="B93" s="20" t="s">
        <v>40</v>
      </c>
      <c r="C93" s="17">
        <v>1814.72</v>
      </c>
      <c r="D93" s="17"/>
    </row>
    <row r="94" spans="1:15" x14ac:dyDescent="0.3">
      <c r="A94" s="14">
        <v>301</v>
      </c>
      <c r="B94" s="20" t="s">
        <v>41</v>
      </c>
      <c r="C94" s="17">
        <v>3831.57</v>
      </c>
      <c r="D94" s="17"/>
    </row>
    <row r="95" spans="1:15" x14ac:dyDescent="0.3">
      <c r="A95" s="14">
        <v>301</v>
      </c>
      <c r="B95" s="20" t="s">
        <v>42</v>
      </c>
      <c r="C95" s="17">
        <v>3727.98</v>
      </c>
      <c r="D95" s="17"/>
    </row>
    <row r="96" spans="1:15" x14ac:dyDescent="0.3">
      <c r="A96" s="14">
        <v>301</v>
      </c>
      <c r="B96" s="20" t="s">
        <v>43</v>
      </c>
      <c r="C96" s="17">
        <v>375.12</v>
      </c>
      <c r="D96" s="17"/>
    </row>
    <row r="97" spans="1:15" x14ac:dyDescent="0.3">
      <c r="A97" s="14">
        <v>301</v>
      </c>
      <c r="B97" s="20" t="s">
        <v>44</v>
      </c>
      <c r="C97" s="17">
        <v>404.15</v>
      </c>
      <c r="D97" s="17"/>
    </row>
    <row r="98" spans="1:15" hidden="1" x14ac:dyDescent="0.3">
      <c r="A98" s="14"/>
      <c r="B98" s="14"/>
      <c r="C98" s="17"/>
      <c r="D98" s="17"/>
    </row>
    <row r="99" spans="1:15" hidden="1" x14ac:dyDescent="0.3">
      <c r="A99" s="14">
        <v>2240.4</v>
      </c>
      <c r="B99" s="22" t="s">
        <v>45</v>
      </c>
      <c r="C99" s="23"/>
      <c r="D99" s="13"/>
    </row>
    <row r="100" spans="1:15" x14ac:dyDescent="0.3">
      <c r="A100" s="14">
        <v>2240.5</v>
      </c>
      <c r="B100" s="22" t="s">
        <v>46</v>
      </c>
      <c r="C100" s="23"/>
      <c r="D100" s="13">
        <v>25097</v>
      </c>
    </row>
    <row r="101" spans="1:15" hidden="1" outlineLevel="1" x14ac:dyDescent="0.3">
      <c r="A101" s="14"/>
      <c r="B101" s="15"/>
      <c r="C101" s="16">
        <f>SUM(C102:C108)</f>
        <v>25097</v>
      </c>
      <c r="D101" s="17"/>
      <c r="E101" s="18">
        <f>D100-C101</f>
        <v>0</v>
      </c>
    </row>
    <row r="102" spans="1:15" ht="17.25" customHeight="1" collapsed="1" x14ac:dyDescent="0.3">
      <c r="A102" s="14">
        <v>506</v>
      </c>
      <c r="B102" s="25" t="s">
        <v>47</v>
      </c>
      <c r="C102" s="17">
        <v>1540</v>
      </c>
      <c r="D102" s="17"/>
    </row>
    <row r="103" spans="1:15" ht="17.25" customHeight="1" x14ac:dyDescent="0.3">
      <c r="A103" s="14">
        <v>501</v>
      </c>
      <c r="B103" s="25" t="s">
        <v>48</v>
      </c>
      <c r="C103" s="17">
        <v>23557</v>
      </c>
      <c r="D103" s="17"/>
    </row>
    <row r="104" spans="1:15" hidden="1" x14ac:dyDescent="0.3">
      <c r="A104" s="14"/>
      <c r="B104" s="25"/>
      <c r="C104" s="17"/>
      <c r="D104" s="17"/>
    </row>
    <row r="105" spans="1:15" hidden="1" x14ac:dyDescent="0.3">
      <c r="A105" s="14"/>
      <c r="B105" s="25"/>
      <c r="C105" s="29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/>
      <c r="B108" s="20"/>
      <c r="C108" s="17"/>
      <c r="D108" s="17"/>
    </row>
    <row r="109" spans="1:15" hidden="1" x14ac:dyDescent="0.3">
      <c r="A109" s="14">
        <v>2240.6</v>
      </c>
      <c r="B109" s="22" t="s">
        <v>49</v>
      </c>
      <c r="C109" s="23"/>
      <c r="D109" s="13"/>
    </row>
    <row r="110" spans="1:15" hidden="1" x14ac:dyDescent="0.3">
      <c r="A110" s="14">
        <v>2240.6999999999998</v>
      </c>
      <c r="B110" s="22" t="s">
        <v>50</v>
      </c>
      <c r="C110" s="23"/>
      <c r="D110" s="13"/>
    </row>
    <row r="111" spans="1:15" hidden="1" outlineLevel="1" x14ac:dyDescent="0.3">
      <c r="A111" s="14"/>
      <c r="B111" s="15"/>
      <c r="C111" s="16">
        <f>SUM(C112:C115)</f>
        <v>0</v>
      </c>
      <c r="D111" s="17"/>
      <c r="E111" s="18">
        <f>D110-C111</f>
        <v>0</v>
      </c>
    </row>
    <row r="112" spans="1:15" hidden="1" collapsed="1" x14ac:dyDescent="0.3">
      <c r="A112" s="11"/>
      <c r="B112" s="20"/>
      <c r="C112" s="17"/>
      <c r="D112" s="17"/>
      <c r="E112" s="8"/>
      <c r="F112" s="8"/>
      <c r="G112" s="8"/>
      <c r="I112" s="8"/>
      <c r="J112" s="8"/>
      <c r="K112" s="8"/>
      <c r="M112" s="8"/>
      <c r="N112" s="8"/>
      <c r="O112" s="8"/>
    </row>
    <row r="113" spans="1:15" hidden="1" x14ac:dyDescent="0.3">
      <c r="A113" s="11"/>
      <c r="B113" s="20"/>
      <c r="C113" s="17"/>
      <c r="D113" s="17"/>
      <c r="E113" s="8"/>
      <c r="F113" s="8"/>
      <c r="G113" s="8"/>
      <c r="I113" s="8"/>
      <c r="J113" s="8"/>
      <c r="K113" s="8"/>
      <c r="M113" s="8"/>
      <c r="N113" s="8"/>
      <c r="O113" s="8"/>
    </row>
    <row r="114" spans="1:15" hidden="1" x14ac:dyDescent="0.3">
      <c r="A114" s="11"/>
      <c r="B114" s="20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11"/>
      <c r="B115" s="21"/>
      <c r="C115" s="17"/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hidden="1" x14ac:dyDescent="0.3">
      <c r="A116" s="14">
        <v>2240.8000000000002</v>
      </c>
      <c r="B116" s="22" t="s">
        <v>51</v>
      </c>
      <c r="C116" s="23"/>
      <c r="D116" s="13"/>
    </row>
    <row r="117" spans="1:15" x14ac:dyDescent="0.3">
      <c r="A117" s="14">
        <v>2240.9</v>
      </c>
      <c r="B117" s="22" t="s">
        <v>52</v>
      </c>
      <c r="C117" s="23"/>
      <c r="D117" s="13">
        <v>1855.08</v>
      </c>
    </row>
    <row r="118" spans="1:15" hidden="1" x14ac:dyDescent="0.3">
      <c r="A118" s="14">
        <v>2241.1</v>
      </c>
      <c r="B118" s="22" t="s">
        <v>53</v>
      </c>
      <c r="C118" s="23"/>
      <c r="D118" s="13"/>
    </row>
    <row r="119" spans="1:15" hidden="1" x14ac:dyDescent="0.3">
      <c r="A119" s="14">
        <v>2241.1999999999998</v>
      </c>
      <c r="B119" s="22" t="s">
        <v>54</v>
      </c>
      <c r="C119" s="23"/>
      <c r="D119" s="13"/>
    </row>
    <row r="120" spans="1:15" x14ac:dyDescent="0.3">
      <c r="A120" s="14">
        <v>2241.3000000000002</v>
      </c>
      <c r="B120" s="22" t="s">
        <v>55</v>
      </c>
      <c r="C120" s="23"/>
      <c r="D120" s="13">
        <f>235+235+539.45+235+199.99+235+199.99+235+199.99+235+199.99+235+199.99+235+199.99+235+201.36+235+199+199+470</f>
        <v>5158.75</v>
      </c>
    </row>
    <row r="121" spans="1:15" hidden="1" x14ac:dyDescent="0.3">
      <c r="A121" s="14">
        <v>2241.4</v>
      </c>
      <c r="B121" s="22" t="s">
        <v>56</v>
      </c>
      <c r="C121" s="23"/>
      <c r="D121" s="13"/>
    </row>
    <row r="122" spans="1:15" hidden="1" x14ac:dyDescent="0.3">
      <c r="A122" s="14">
        <v>2241.5</v>
      </c>
      <c r="B122" s="22" t="s">
        <v>57</v>
      </c>
      <c r="C122" s="23"/>
      <c r="D122" s="13"/>
    </row>
    <row r="123" spans="1:15" ht="38.25" customHeight="1" x14ac:dyDescent="0.3">
      <c r="A123" s="14">
        <v>2241.6</v>
      </c>
      <c r="B123" s="30" t="s">
        <v>58</v>
      </c>
      <c r="C123" s="23"/>
      <c r="D123" s="13">
        <v>5673.89</v>
      </c>
    </row>
    <row r="124" spans="1:15" ht="23.25" hidden="1" customHeight="1" x14ac:dyDescent="0.3">
      <c r="A124" s="14">
        <v>2241.6999999999998</v>
      </c>
      <c r="B124" s="22" t="s">
        <v>59</v>
      </c>
      <c r="C124" s="23"/>
      <c r="D124" s="13"/>
    </row>
    <row r="125" spans="1:15" x14ac:dyDescent="0.3">
      <c r="A125" s="14">
        <v>2241.9</v>
      </c>
      <c r="B125" s="12" t="s">
        <v>60</v>
      </c>
      <c r="C125" s="12"/>
      <c r="D125" s="13">
        <v>81919.53</v>
      </c>
    </row>
    <row r="126" spans="1:15" hidden="1" outlineLevel="1" x14ac:dyDescent="0.3">
      <c r="A126" s="14"/>
      <c r="B126" s="15"/>
      <c r="C126" s="16">
        <f>SUM(C127:C143)</f>
        <v>81919.53</v>
      </c>
      <c r="D126" s="31"/>
      <c r="E126" s="18">
        <f>D125-C126</f>
        <v>0</v>
      </c>
    </row>
    <row r="127" spans="1:15" ht="33" collapsed="1" x14ac:dyDescent="0.3">
      <c r="A127" s="14">
        <v>901</v>
      </c>
      <c r="B127" s="32" t="s">
        <v>61</v>
      </c>
      <c r="C127" s="17">
        <f>100*9+100+100+100</f>
        <v>1200</v>
      </c>
      <c r="D127" s="17"/>
    </row>
    <row r="128" spans="1:15" ht="37.5" x14ac:dyDescent="0.3">
      <c r="A128" s="14">
        <v>902</v>
      </c>
      <c r="B128" s="33" t="s">
        <v>62</v>
      </c>
      <c r="C128" s="17">
        <v>8405.4500000000007</v>
      </c>
      <c r="D128" s="17"/>
    </row>
    <row r="129" spans="1:4" ht="37.5" x14ac:dyDescent="0.3">
      <c r="A129" s="14">
        <v>903</v>
      </c>
      <c r="B129" s="33" t="s">
        <v>63</v>
      </c>
      <c r="C129" s="17">
        <f>272*8+272+272+272</f>
        <v>2992</v>
      </c>
      <c r="D129" s="17"/>
    </row>
    <row r="130" spans="1:4" ht="37.5" x14ac:dyDescent="0.3">
      <c r="A130" s="14">
        <v>906</v>
      </c>
      <c r="B130" s="25" t="s">
        <v>64</v>
      </c>
      <c r="C130" s="3">
        <f>750*8+750+750+1500</f>
        <v>9000</v>
      </c>
      <c r="D130" s="17"/>
    </row>
    <row r="131" spans="1:4" x14ac:dyDescent="0.3">
      <c r="A131" s="14">
        <v>904</v>
      </c>
      <c r="B131" s="33" t="s">
        <v>65</v>
      </c>
      <c r="C131" s="17">
        <f>243*2+486</f>
        <v>972</v>
      </c>
      <c r="D131" s="17"/>
    </row>
    <row r="132" spans="1:4" x14ac:dyDescent="0.3">
      <c r="A132" s="14">
        <v>905</v>
      </c>
      <c r="B132" s="33" t="s">
        <v>66</v>
      </c>
      <c r="C132" s="17">
        <f>1255.69+498.72+1123.34+1255.69</f>
        <v>4133.4400000000005</v>
      </c>
      <c r="D132" s="17"/>
    </row>
    <row r="133" spans="1:4" ht="37.5" x14ac:dyDescent="0.3">
      <c r="A133" s="14">
        <v>907</v>
      </c>
      <c r="B133" s="25" t="s">
        <v>67</v>
      </c>
      <c r="C133" s="17">
        <v>24611</v>
      </c>
      <c r="D133" s="17"/>
    </row>
    <row r="134" spans="1:4" x14ac:dyDescent="0.3">
      <c r="A134" s="14">
        <v>908</v>
      </c>
      <c r="B134" s="25" t="s">
        <v>68</v>
      </c>
      <c r="C134" s="17">
        <v>3046.36</v>
      </c>
      <c r="D134" s="17"/>
    </row>
    <row r="135" spans="1:4" ht="37.5" x14ac:dyDescent="0.3">
      <c r="A135" s="14">
        <v>915</v>
      </c>
      <c r="B135" s="25" t="s">
        <v>69</v>
      </c>
      <c r="C135" s="17">
        <v>769</v>
      </c>
      <c r="D135" s="17"/>
    </row>
    <row r="136" spans="1:4" x14ac:dyDescent="0.3">
      <c r="A136" s="14">
        <v>913</v>
      </c>
      <c r="B136" s="25" t="s">
        <v>70</v>
      </c>
      <c r="C136" s="17">
        <f>800</f>
        <v>800</v>
      </c>
      <c r="D136" s="17"/>
    </row>
    <row r="137" spans="1:4" x14ac:dyDescent="0.3">
      <c r="A137" s="14">
        <v>914</v>
      </c>
      <c r="B137" s="25" t="s">
        <v>71</v>
      </c>
      <c r="C137" s="17">
        <f>660+5000</f>
        <v>5660</v>
      </c>
      <c r="D137" s="17"/>
    </row>
    <row r="138" spans="1:4" x14ac:dyDescent="0.3">
      <c r="A138" s="14">
        <v>916</v>
      </c>
      <c r="B138" s="33" t="s">
        <v>72</v>
      </c>
      <c r="C138" s="17">
        <f>6667</f>
        <v>6667</v>
      </c>
      <c r="D138" s="17"/>
    </row>
    <row r="139" spans="1:4" x14ac:dyDescent="0.3">
      <c r="A139" s="14">
        <v>920</v>
      </c>
      <c r="B139" s="25" t="s">
        <v>73</v>
      </c>
      <c r="C139" s="17">
        <v>2019.9</v>
      </c>
      <c r="D139" s="17"/>
    </row>
    <row r="140" spans="1:4" x14ac:dyDescent="0.3">
      <c r="A140" s="14">
        <v>917</v>
      </c>
      <c r="B140" s="25" t="s">
        <v>74</v>
      </c>
      <c r="C140" s="17">
        <v>319.60000000000002</v>
      </c>
      <c r="D140" s="17"/>
    </row>
    <row r="141" spans="1:4" x14ac:dyDescent="0.3">
      <c r="A141" s="14">
        <v>911</v>
      </c>
      <c r="B141" s="25" t="s">
        <v>75</v>
      </c>
      <c r="C141" s="17">
        <v>904.42</v>
      </c>
      <c r="D141" s="17"/>
    </row>
    <row r="142" spans="1:4" x14ac:dyDescent="0.3">
      <c r="A142" s="14">
        <v>926</v>
      </c>
      <c r="B142" s="34" t="s">
        <v>76</v>
      </c>
      <c r="C142" s="17">
        <v>7600.06</v>
      </c>
      <c r="D142" s="17"/>
    </row>
    <row r="143" spans="1:4" x14ac:dyDescent="0.3">
      <c r="A143" s="14">
        <v>904</v>
      </c>
      <c r="B143" s="25" t="s">
        <v>77</v>
      </c>
      <c r="C143" s="17">
        <v>2819.3</v>
      </c>
      <c r="D143" s="17"/>
    </row>
    <row r="144" spans="1:4" hidden="1" outlineLevel="1" x14ac:dyDescent="0.3">
      <c r="B144" s="35" t="s">
        <v>78</v>
      </c>
      <c r="D144" s="3" t="b">
        <f>D85=D86</f>
        <v>1</v>
      </c>
    </row>
    <row r="145" spans="2:2" hidden="1" collapsed="1" x14ac:dyDescent="0.3">
      <c r="B145" s="35"/>
    </row>
  </sheetData>
  <sheetProtection sheet="1" objects="1" scenarios="1"/>
  <mergeCells count="31">
    <mergeCell ref="B125:C125"/>
    <mergeCell ref="B119:C119"/>
    <mergeCell ref="B120:C120"/>
    <mergeCell ref="B121:C121"/>
    <mergeCell ref="B122:C122"/>
    <mergeCell ref="B123:C123"/>
    <mergeCell ref="B124:C124"/>
    <mergeCell ref="B100:C100"/>
    <mergeCell ref="B109:C109"/>
    <mergeCell ref="B110:C110"/>
    <mergeCell ref="B116:C116"/>
    <mergeCell ref="B117:C117"/>
    <mergeCell ref="B118:C118"/>
    <mergeCell ref="B53:C53"/>
    <mergeCell ref="B85:C85"/>
    <mergeCell ref="B87:C87"/>
    <mergeCell ref="B88:C88"/>
    <mergeCell ref="B89:C89"/>
    <mergeCell ref="B99:C99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2025-02-03T10:15:22Z</dcterms:created>
  <dcterms:modified xsi:type="dcterms:W3CDTF">2025-02-03T10:15:24Z</dcterms:modified>
</cp:coreProperties>
</file>