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6 міс 2024\на сайт\"/>
    </mc:Choice>
  </mc:AlternateContent>
  <xr:revisionPtr revIDLastSave="0" documentId="13_ncr:1_{BD34EC59-27A3-4034-99AF-EFAB99D68E68}" xr6:coauthVersionLast="36" xr6:coauthVersionMax="36" xr10:uidLastSave="{00000000-0000-0000-0000-000000000000}"/>
  <bookViews>
    <workbookView xWindow="0" yWindow="0" windowWidth="28800" windowHeight="11325" xr2:uid="{E7729A77-56BE-461A-B675-C4F6698A19CC}"/>
  </bookViews>
  <sheets>
    <sheet name="НЦ ДЮТ" sheetId="3" r:id="rId1"/>
    <sheet name="КЕКВ заг.ф. 2210 і 2240" sheetId="2" r:id="rId2"/>
  </sheets>
  <definedNames>
    <definedName name="_xlnm.Print_Titles" localSheetId="1">'КЕКВ заг.ф. 2210 і 2240'!$1:$3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2" l="1"/>
  <c r="D4" i="2"/>
  <c r="A2" i="2"/>
  <c r="X26" i="3"/>
  <c r="W26" i="3"/>
  <c r="U26" i="3"/>
  <c r="T26" i="3"/>
  <c r="R26" i="3"/>
  <c r="Q26" i="3"/>
  <c r="O26" i="3"/>
  <c r="N26" i="3"/>
  <c r="L26" i="3"/>
  <c r="Y25" i="3"/>
  <c r="V25" i="3"/>
  <c r="S25" i="3"/>
  <c r="P25" i="3"/>
  <c r="M25" i="3"/>
  <c r="J25" i="3"/>
  <c r="F25" i="3"/>
  <c r="E25" i="3"/>
  <c r="Y24" i="3"/>
  <c r="V24" i="3"/>
  <c r="S24" i="3"/>
  <c r="P24" i="3"/>
  <c r="M24" i="3"/>
  <c r="J24" i="3"/>
  <c r="F24" i="3"/>
  <c r="E24" i="3"/>
  <c r="Y23" i="3"/>
  <c r="V23" i="3"/>
  <c r="S23" i="3"/>
  <c r="P23" i="3"/>
  <c r="M23" i="3"/>
  <c r="J23" i="3"/>
  <c r="F23" i="3"/>
  <c r="E23" i="3"/>
  <c r="Y22" i="3"/>
  <c r="V22" i="3"/>
  <c r="S22" i="3"/>
  <c r="P22" i="3"/>
  <c r="K22" i="3"/>
  <c r="J22" i="3"/>
  <c r="F22" i="3"/>
  <c r="Y21" i="3"/>
  <c r="V21" i="3"/>
  <c r="S21" i="3"/>
  <c r="P21" i="3"/>
  <c r="M21" i="3"/>
  <c r="J21" i="3"/>
  <c r="F21" i="3"/>
  <c r="E21" i="3"/>
  <c r="Y20" i="3"/>
  <c r="V20" i="3"/>
  <c r="S20" i="3"/>
  <c r="P20" i="3"/>
  <c r="M20" i="3"/>
  <c r="H20" i="3"/>
  <c r="J20" i="3" s="1"/>
  <c r="F20" i="3"/>
  <c r="Y19" i="3"/>
  <c r="V19" i="3"/>
  <c r="S19" i="3"/>
  <c r="P19" i="3"/>
  <c r="M19" i="3"/>
  <c r="J19" i="3"/>
  <c r="F19" i="3"/>
  <c r="E19" i="3"/>
  <c r="Y18" i="3"/>
  <c r="V18" i="3"/>
  <c r="S18" i="3"/>
  <c r="P18" i="3"/>
  <c r="M18" i="3"/>
  <c r="J18" i="3"/>
  <c r="F18" i="3"/>
  <c r="E18" i="3"/>
  <c r="Y17" i="3"/>
  <c r="V17" i="3"/>
  <c r="S17" i="3"/>
  <c r="P17" i="3"/>
  <c r="M17" i="3"/>
  <c r="I17" i="3"/>
  <c r="F17" i="3" s="1"/>
  <c r="E17" i="3"/>
  <c r="Y16" i="3"/>
  <c r="V16" i="3"/>
  <c r="S16" i="3"/>
  <c r="P16" i="3"/>
  <c r="M16" i="3"/>
  <c r="J16" i="3"/>
  <c r="G16" i="3" s="1"/>
  <c r="F16" i="3"/>
  <c r="E16" i="3"/>
  <c r="Y15" i="3"/>
  <c r="V15" i="3"/>
  <c r="S15" i="3"/>
  <c r="P15" i="3"/>
  <c r="M15" i="3"/>
  <c r="J15" i="3"/>
  <c r="F15" i="3"/>
  <c r="E15" i="3"/>
  <c r="Y14" i="3"/>
  <c r="V14" i="3"/>
  <c r="S14" i="3"/>
  <c r="P14" i="3"/>
  <c r="M14" i="3"/>
  <c r="J14" i="3"/>
  <c r="F14" i="3"/>
  <c r="E14" i="3"/>
  <c r="Y13" i="3"/>
  <c r="V13" i="3"/>
  <c r="S13" i="3"/>
  <c r="P13" i="3"/>
  <c r="M13" i="3"/>
  <c r="H13" i="3"/>
  <c r="F13" i="3"/>
  <c r="Y12" i="3"/>
  <c r="V12" i="3"/>
  <c r="S12" i="3"/>
  <c r="P12" i="3"/>
  <c r="M12" i="3"/>
  <c r="J12" i="3"/>
  <c r="F12" i="3"/>
  <c r="E12" i="3"/>
  <c r="Y11" i="3"/>
  <c r="V11" i="3"/>
  <c r="S11" i="3"/>
  <c r="P11" i="3"/>
  <c r="M11" i="3"/>
  <c r="H11" i="3"/>
  <c r="F11" i="3"/>
  <c r="Y10" i="3"/>
  <c r="V10" i="3"/>
  <c r="S10" i="3"/>
  <c r="P10" i="3"/>
  <c r="M10" i="3"/>
  <c r="J10" i="3"/>
  <c r="F10" i="3"/>
  <c r="E10" i="3"/>
  <c r="Y9" i="3"/>
  <c r="V9" i="3"/>
  <c r="S9" i="3"/>
  <c r="P9" i="3"/>
  <c r="M9" i="3"/>
  <c r="J9" i="3"/>
  <c r="F9" i="3"/>
  <c r="E9" i="3"/>
  <c r="C129" i="2"/>
  <c r="C126" i="2"/>
  <c r="C125" i="2"/>
  <c r="E125" i="2" s="1"/>
  <c r="D123" i="2"/>
  <c r="D119" i="2"/>
  <c r="C109" i="2"/>
  <c r="E109" i="2" s="1"/>
  <c r="C99" i="2"/>
  <c r="C97" i="2"/>
  <c r="E97" i="2" s="1"/>
  <c r="C89" i="2"/>
  <c r="E89" i="2" s="1"/>
  <c r="D86" i="2"/>
  <c r="D85" i="2"/>
  <c r="E85" i="2" s="1"/>
  <c r="C61" i="2"/>
  <c r="E61" i="2" s="1"/>
  <c r="C49" i="2"/>
  <c r="E49" i="2" s="1"/>
  <c r="C43" i="2"/>
  <c r="C42" i="2" s="1"/>
  <c r="E42" i="2" s="1"/>
  <c r="C35" i="2"/>
  <c r="E35" i="2" s="1"/>
  <c r="D33" i="2"/>
  <c r="C21" i="2"/>
  <c r="C20" i="2"/>
  <c r="C18" i="2"/>
  <c r="C17" i="2" s="1"/>
  <c r="E17" i="2" s="1"/>
  <c r="C8" i="2"/>
  <c r="E8" i="2" s="1"/>
  <c r="D6" i="2"/>
  <c r="D5" i="2"/>
  <c r="E4" i="2" s="1"/>
  <c r="D141" i="2" l="1"/>
  <c r="H26" i="3"/>
  <c r="G25" i="3"/>
  <c r="G20" i="3"/>
  <c r="G21" i="3"/>
  <c r="E11" i="3"/>
  <c r="J11" i="3"/>
  <c r="G11" i="3" s="1"/>
  <c r="G15" i="3"/>
  <c r="J17" i="3"/>
  <c r="G17" i="3" s="1"/>
  <c r="G19" i="3"/>
  <c r="E22" i="3"/>
  <c r="M22" i="3"/>
  <c r="G22" i="3" s="1"/>
  <c r="G24" i="3"/>
  <c r="F26" i="3"/>
  <c r="G12" i="3"/>
  <c r="G18" i="3"/>
  <c r="K26" i="3"/>
  <c r="V26" i="3"/>
  <c r="G10" i="3"/>
  <c r="S26" i="3"/>
  <c r="E20" i="3"/>
  <c r="E26" i="3" s="1"/>
  <c r="G9" i="3"/>
  <c r="Y26" i="3"/>
  <c r="J13" i="3"/>
  <c r="G13" i="3" s="1"/>
  <c r="E13" i="3"/>
  <c r="G14" i="3"/>
  <c r="G23" i="3"/>
  <c r="P26" i="3"/>
  <c r="I26" i="3"/>
  <c r="E5" i="2"/>
  <c r="E84" i="2"/>
  <c r="D80" i="2"/>
  <c r="M26" i="3" l="1"/>
  <c r="G26" i="3"/>
  <c r="J26" i="3"/>
</calcChain>
</file>

<file path=xl/sharedStrings.xml><?xml version="1.0" encoding="utf-8"?>
<sst xmlns="http://schemas.openxmlformats.org/spreadsheetml/2006/main" count="104" uniqueCount="82">
  <si>
    <t>Касові видатки НЦ ДЮТ</t>
  </si>
  <si>
    <t>загальний фонд</t>
  </si>
  <si>
    <t>Предмети, матеріали, обладнання та інвентар, у тому числі м'який інвентар та обмундирування </t>
  </si>
  <si>
    <t>Канцтовари /02.2024</t>
  </si>
  <si>
    <t>Друкована продукція:</t>
  </si>
  <si>
    <t>журнали обліку / 06.2024</t>
  </si>
  <si>
    <t xml:space="preserve">Підписка </t>
  </si>
  <si>
    <t>Медикаменти</t>
  </si>
  <si>
    <t>Господарчі товари</t>
  </si>
  <si>
    <t>ел.тов. / 02.2024</t>
  </si>
  <si>
    <t>госп.тов. / 03.2024</t>
  </si>
  <si>
    <t>буд.мат. / 05.2024</t>
  </si>
  <si>
    <t>фарби / 06.2024</t>
  </si>
  <si>
    <t>Миючі засоби / 03.2024</t>
  </si>
  <si>
    <t>Меблі</t>
  </si>
  <si>
    <t>Бензин</t>
  </si>
  <si>
    <t>Бензин А-95 / 01,04.2024</t>
  </si>
  <si>
    <t>Дизпаливо / 01.2024</t>
  </si>
  <si>
    <t>Запчастини</t>
  </si>
  <si>
    <t>Ін.матеріали</t>
  </si>
  <si>
    <t xml:space="preserve"> туристичний спортінвентар / 02.2024</t>
  </si>
  <si>
    <t>маршрутизатор / 03.2024</t>
  </si>
  <si>
    <t>годинник шаховий 4 шт / 03.2024</t>
  </si>
  <si>
    <t>-</t>
  </si>
  <si>
    <t>Оплата послуг (крім комунальних) </t>
  </si>
  <si>
    <t>Медогляд / 03.2024</t>
  </si>
  <si>
    <t>Страхування</t>
  </si>
  <si>
    <t>Транспортні послуги</t>
  </si>
  <si>
    <t>Оренда приміщень</t>
  </si>
  <si>
    <t>Поточний ремонт</t>
  </si>
  <si>
    <t>пот.рем.орг.техніки / 03.2024</t>
  </si>
  <si>
    <t>пот.рем. Коридору 2го поверху / 05.2024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</si>
  <si>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</si>
  <si>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</si>
  <si>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</si>
  <si>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</si>
  <si>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</si>
  <si>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</si>
  <si>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 (інтернет) / 03,04,05,06.2024</t>
  </si>
  <si>
    <t>Вивіз листя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</si>
  <si>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</si>
  <si>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</si>
  <si>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 05.2024</t>
  </si>
  <si>
    <t>Інші послуги</t>
  </si>
  <si>
    <t>система оповіщення / 01,02,03,04,05.2024</t>
  </si>
  <si>
    <t>запр.картр. / 03.2024</t>
  </si>
  <si>
    <t xml:space="preserve"> регенерація картр. / 03.2024</t>
  </si>
  <si>
    <t>тех.підтр.веб.рес. / 03,05.2024</t>
  </si>
  <si>
    <t>ветеринарні послуги / 06.2024</t>
  </si>
  <si>
    <t>Кошторисні призначення та касові видатки 
Управління освіти Нововолинської міської ради Волинської обл., Позашкілля</t>
  </si>
  <si>
    <t>за 6 місяців 2024 р.</t>
  </si>
  <si>
    <t>на 01.07.2024 (26.07.24)</t>
  </si>
  <si>
    <t>Установа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</si>
  <si>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</si>
  <si>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</si>
  <si>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</si>
  <si>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</si>
  <si>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</si>
  <si>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</si>
  <si>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</si>
  <si>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Спец.фонд/01
Бюджет розвитку 0617321
Будівництво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</si>
  <si>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</si>
  <si>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</si>
  <si>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</si>
  <si>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</si>
  <si>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</si>
  <si>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</si>
  <si>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</si>
  <si>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</si>
  <si>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</si>
  <si>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</si>
  <si>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</si>
  <si>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</si>
  <si>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</si>
  <si>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</si>
  <si>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</si>
  <si>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</si>
  <si>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</si>
  <si>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</si>
  <si>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</si>
  <si>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НЦ ДЮТ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</si>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</sst>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7" fillId="0" borderId="0" xfId="1" applyFont="1" applyBorder="1"/>
    <xf numFmtId="0" fontId="8" fillId="0" borderId="0" xfId="1" applyFont="1" applyBorder="1" applyAlignment="1"/>
    <xf numFmtId="0" fontId="9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14" fontId="7" fillId="0" borderId="0" xfId="1" applyNumberFormat="1" applyFont="1" applyBorder="1" applyAlignment="1">
      <alignment horizontal="center"/>
    </xf>
    <xf numFmtId="14" fontId="9" fillId="0" borderId="0" xfId="1" applyNumberFormat="1" applyFont="1" applyBorder="1" applyAlignment="1">
      <alignment horizontal="center"/>
    </xf>
    <xf numFmtId="0" fontId="7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7" xfId="1" applyNumberFormat="1" applyFont="1" applyBorder="1" applyAlignment="1">
      <alignment horizontal="center" vertical="center" wrapText="1"/>
    </xf>
    <xf numFmtId="1" fontId="9" fillId="0" borderId="18" xfId="1" applyNumberFormat="1" applyFont="1" applyBorder="1" applyAlignment="1">
      <alignment horizontal="center" vertical="top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20" xfId="1" applyNumberFormat="1" applyFont="1" applyBorder="1" applyAlignment="1">
      <alignment horizontal="center" vertical="top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17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2" xfId="1" applyFont="1" applyBorder="1" applyAlignment="1" applyProtection="1">
      <alignment horizontal="center" vertical="center" wrapText="1"/>
      <protection locked="0"/>
    </xf>
    <xf numFmtId="164" fontId="13" fillId="0" borderId="23" xfId="1" applyNumberFormat="1" applyFont="1" applyBorder="1" applyAlignment="1" applyProtection="1">
      <alignment horizontal="center" vertical="center" wrapText="1"/>
    </xf>
    <xf numFmtId="164" fontId="13" fillId="0" borderId="24" xfId="1" applyNumberFormat="1" applyFont="1" applyBorder="1" applyAlignment="1" applyProtection="1">
      <alignment horizontal="center" vertical="center" wrapText="1"/>
    </xf>
    <xf numFmtId="165" fontId="13" fillId="0" borderId="24" xfId="1" applyNumberFormat="1" applyFont="1" applyBorder="1" applyAlignment="1" applyProtection="1">
      <alignment horizontal="right" vertical="center" wrapText="1" indent="1"/>
    </xf>
    <xf numFmtId="164" fontId="13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5" xfId="1" applyNumberFormat="1" applyFont="1" applyFill="1" applyBorder="1" applyAlignment="1" applyProtection="1">
      <alignment horizontal="center" vertical="center" wrapText="1"/>
      <protection locked="0"/>
    </xf>
    <xf numFmtId="165" fontId="13" fillId="0" borderId="5" xfId="1" applyNumberFormat="1" applyFont="1" applyFill="1" applyBorder="1" applyAlignment="1" applyProtection="1">
      <alignment horizontal="right" vertical="center" wrapText="1" indent="1"/>
    </xf>
    <xf numFmtId="164" fontId="13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7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/>
    <xf numFmtId="0" fontId="13" fillId="0" borderId="28" xfId="1" applyFont="1" applyBorder="1" applyAlignment="1">
      <alignment horizontal="left" vertical="center" wrapText="1" inden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5" fontId="13" fillId="0" borderId="28" xfId="1" applyNumberFormat="1" applyFont="1" applyFill="1" applyBorder="1" applyAlignment="1" applyProtection="1">
      <alignment horizontal="right" vertical="center" wrapText="1" indent="1"/>
    </xf>
    <xf numFmtId="164" fontId="13" fillId="4" borderId="27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29" xfId="1" applyFont="1" applyBorder="1" applyAlignment="1">
      <alignment horizontal="left" vertical="top" wrapText="1" indent="1"/>
    </xf>
    <xf numFmtId="0" fontId="14" fillId="0" borderId="27" xfId="1" applyFont="1" applyBorder="1" applyAlignment="1">
      <alignment horizontal="left" indent="1"/>
    </xf>
    <xf numFmtId="0" fontId="13" fillId="0" borderId="30" xfId="1" applyFont="1" applyBorder="1" applyAlignment="1">
      <alignment horizontal="left" vertical="top" wrapText="1" indent="1"/>
    </xf>
    <xf numFmtId="0" fontId="13" fillId="0" borderId="12" xfId="1" applyFont="1" applyBorder="1" applyAlignment="1">
      <alignment horizontal="left" vertical="center" wrapText="1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13" fillId="0" borderId="31" xfId="1" applyFont="1" applyBorder="1" applyAlignment="1">
      <alignment horizontal="center" vertical="top" wrapText="1"/>
    </xf>
    <xf numFmtId="165" fontId="13" fillId="0" borderId="32" xfId="1" applyNumberFormat="1" applyFont="1" applyFill="1" applyBorder="1" applyAlignment="1" applyProtection="1">
      <alignment horizontal="right" vertical="center" wrapText="1" indent="1"/>
    </xf>
    <xf numFmtId="0" fontId="2" fillId="5" borderId="8" xfId="1" applyFont="1" applyFill="1" applyBorder="1" applyAlignment="1" applyProtection="1">
      <alignment horizontal="center" vertical="top" wrapText="1"/>
      <protection locked="0"/>
    </xf>
    <xf numFmtId="0" fontId="2" fillId="5" borderId="9" xfId="1" applyFont="1" applyFill="1" applyBorder="1" applyAlignment="1">
      <alignment horizontal="center" vertical="top" wrapText="1"/>
    </xf>
    <xf numFmtId="164" fontId="2" fillId="5" borderId="20" xfId="1" applyNumberFormat="1" applyFont="1" applyFill="1" applyBorder="1" applyAlignment="1" applyProtection="1">
      <alignment horizontal="center" vertical="center" wrapText="1"/>
    </xf>
    <xf numFmtId="164" fontId="2" fillId="5" borderId="10" xfId="1" applyNumberFormat="1" applyFont="1" applyFill="1" applyBorder="1" applyAlignment="1" applyProtection="1">
      <alignment horizontal="center" vertical="center" wrapText="1"/>
    </xf>
    <xf numFmtId="165" fontId="2" fillId="5" borderId="10" xfId="1" applyNumberFormat="1" applyFont="1" applyFill="1" applyBorder="1" applyAlignment="1" applyProtection="1">
      <alignment horizontal="right" vertical="center" wrapText="1" indent="1"/>
    </xf>
    <xf numFmtId="164" fontId="2" fillId="5" borderId="20" xfId="1" applyNumberFormat="1" applyFont="1" applyFill="1" applyBorder="1" applyAlignment="1">
      <alignment horizontal="center" vertical="center" wrapText="1"/>
    </xf>
    <xf numFmtId="164" fontId="2" fillId="5" borderId="10" xfId="1" applyNumberFormat="1" applyFont="1" applyFill="1" applyBorder="1" applyAlignment="1">
      <alignment horizontal="center" vertical="center" wrapText="1"/>
    </xf>
    <xf numFmtId="0" fontId="13" fillId="0" borderId="33" xfId="1" applyFont="1" applyBorder="1" applyAlignment="1">
      <alignment horizontal="left" vertical="center" wrapText="1" indent="1"/>
    </xf>
    <xf numFmtId="0" fontId="13" fillId="0" borderId="34" xfId="1" applyFont="1" applyBorder="1" applyAlignment="1">
      <alignment horizontal="left" vertical="top" wrapText="1" indent="1"/>
    </xf>
    <xf numFmtId="0" fontId="13" fillId="0" borderId="35" xfId="1" applyFont="1" applyBorder="1" applyAlignment="1">
      <alignment horizontal="left" vertical="top" wrapText="1" indent="1"/>
    </xf>
    <xf numFmtId="0" fontId="2" fillId="5" borderId="10" xfId="1" applyFont="1" applyFill="1" applyBorder="1" applyAlignment="1">
      <alignment horizontal="center" vertical="top" wrapText="1"/>
    </xf>
    <xf numFmtId="0" fontId="12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7" fillId="0" borderId="0" xfId="1" applyFont="1"/>
  </cellXfs>
  <cellStyles count="2">
    <cellStyle name="Обычный" xfId="0" builtinId="0"/>
    <cellStyle name="Обычный 2" xfId="1" xr:uid="{4C49B661-158B-4B2D-AF23-3DDCE28339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BBEF6-D391-4029-BDF2-8D76057D79B1}">
  <sheetPr codeName="Лист1">
    <pageSetUpPr fitToPage="1"/>
  </sheetPr>
  <dimension ref="A1:Y26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5"/>
    </sheetView>
  </sheetViews>
  <sheetFormatPr defaultRowHeight="15.75" x14ac:dyDescent="0.25"/>
  <cols>
    <col min="1" max="1" width="13.42578125" style="105" customWidth="1"/>
    <col min="2" max="2" width="8.28515625" style="104" customWidth="1"/>
    <col min="3" max="3" width="16" style="103" customWidth="1"/>
    <col min="4" max="4" width="31.42578125" style="78" customWidth="1"/>
    <col min="5" max="5" width="22.5703125" style="78" customWidth="1"/>
    <col min="6" max="7" width="22.42578125" style="103" customWidth="1"/>
    <col min="8" max="8" width="24.42578125" style="103" customWidth="1"/>
    <col min="9" max="9" width="23.28515625" style="103" customWidth="1"/>
    <col min="10" max="10" width="24.42578125" style="103" customWidth="1"/>
    <col min="11" max="11" width="19.7109375" style="78" customWidth="1"/>
    <col min="12" max="16" width="19.7109375" style="103" customWidth="1"/>
    <col min="17" max="17" width="22.85546875" style="78" customWidth="1"/>
    <col min="18" max="18" width="21.5703125" style="103" customWidth="1"/>
    <col min="19" max="19" width="19.7109375" style="103" customWidth="1"/>
    <col min="20" max="20" width="21.85546875" style="78" hidden="1" customWidth="1"/>
    <col min="21" max="21" width="22.85546875" style="103" hidden="1" customWidth="1"/>
    <col min="22" max="22" width="19.7109375" style="103" hidden="1" customWidth="1"/>
    <col min="23" max="23" width="19.7109375" style="78" hidden="1" customWidth="1"/>
    <col min="24" max="25" width="19.7109375" style="103" hidden="1" customWidth="1"/>
    <col min="26" max="16384" width="9.140625" style="78"/>
  </cols>
  <sheetData>
    <row r="1" spans="1:25" s="31" customFormat="1" ht="15" customHeight="1" x14ac:dyDescent="0.3">
      <c r="B1" s="32"/>
      <c r="C1" s="33"/>
      <c r="D1" s="33"/>
      <c r="E1" s="33"/>
      <c r="F1" s="33"/>
      <c r="G1" s="33"/>
      <c r="H1" s="33"/>
      <c r="I1" s="34"/>
      <c r="J1" s="34"/>
      <c r="L1" s="33"/>
      <c r="M1" s="33"/>
      <c r="N1" s="33"/>
      <c r="O1" s="34"/>
      <c r="P1" s="34"/>
      <c r="R1" s="33"/>
      <c r="S1" s="33"/>
      <c r="U1" s="33"/>
      <c r="V1" s="33"/>
      <c r="X1" s="33"/>
      <c r="Y1" s="33"/>
    </row>
    <row r="2" spans="1:25" s="31" customFormat="1" ht="12.75" customHeight="1" x14ac:dyDescent="0.3">
      <c r="B2" s="35" t="s">
        <v>49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7"/>
      <c r="U2" s="37"/>
      <c r="V2" s="37"/>
      <c r="W2" s="37"/>
      <c r="X2" s="37"/>
      <c r="Y2" s="37"/>
    </row>
    <row r="3" spans="1:25" s="31" customFormat="1" ht="30.75" customHeight="1" x14ac:dyDescent="0.3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7"/>
      <c r="U3" s="37"/>
      <c r="V3" s="37"/>
      <c r="W3" s="37"/>
      <c r="X3" s="37"/>
      <c r="Y3" s="37"/>
    </row>
    <row r="4" spans="1:25" s="31" customFormat="1" ht="20.25" customHeight="1" x14ac:dyDescent="0.3">
      <c r="B4" s="36" t="s">
        <v>50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7"/>
      <c r="U4" s="37"/>
      <c r="V4" s="37"/>
      <c r="W4" s="37"/>
      <c r="X4" s="37"/>
      <c r="Y4" s="37"/>
    </row>
    <row r="5" spans="1:25" s="31" customFormat="1" ht="17.25" customHeight="1" thickBot="1" x14ac:dyDescent="0.3">
      <c r="B5" s="38"/>
      <c r="C5" s="38"/>
      <c r="D5" s="38"/>
      <c r="E5" s="38"/>
      <c r="F5" s="38"/>
      <c r="G5" s="38"/>
      <c r="H5" s="39"/>
      <c r="I5" s="40" t="s">
        <v>51</v>
      </c>
      <c r="J5" s="38"/>
      <c r="K5" s="38"/>
      <c r="N5" s="38"/>
      <c r="O5" s="38"/>
      <c r="P5" s="38"/>
      <c r="Q5" s="38"/>
      <c r="T5" s="38"/>
      <c r="W5" s="38"/>
    </row>
    <row r="6" spans="1:25" s="31" customFormat="1" ht="55.5" customHeight="1" thickBot="1" x14ac:dyDescent="0.3">
      <c r="A6" s="41" t="s">
        <v>52</v>
      </c>
      <c r="B6" s="42" t="s">
        <v>53</v>
      </c>
      <c r="C6" s="43" t="s">
        <v>54</v>
      </c>
      <c r="D6" s="44"/>
      <c r="E6" s="45" t="s">
        <v>55</v>
      </c>
      <c r="F6" s="46"/>
      <c r="G6" s="47"/>
      <c r="H6" s="45" t="s">
        <v>56</v>
      </c>
      <c r="I6" s="46"/>
      <c r="J6" s="47"/>
      <c r="K6" s="48" t="s">
        <v>57</v>
      </c>
      <c r="L6" s="49"/>
      <c r="M6" s="47"/>
      <c r="N6" s="48" t="s">
        <v>58</v>
      </c>
      <c r="O6" s="49"/>
      <c r="P6" s="50"/>
      <c r="Q6" s="48" t="s">
        <v>59</v>
      </c>
      <c r="R6" s="49"/>
      <c r="S6" s="47"/>
      <c r="T6" s="48" t="s">
        <v>60</v>
      </c>
      <c r="U6" s="49"/>
      <c r="V6" s="47"/>
      <c r="W6" s="48" t="s">
        <v>61</v>
      </c>
      <c r="X6" s="49"/>
      <c r="Y6" s="47"/>
    </row>
    <row r="7" spans="1:25" s="31" customFormat="1" ht="57.75" customHeight="1" thickBot="1" x14ac:dyDescent="0.3">
      <c r="A7" s="51"/>
      <c r="B7" s="52"/>
      <c r="C7" s="53"/>
      <c r="D7" s="54"/>
      <c r="E7" s="55" t="s">
        <v>62</v>
      </c>
      <c r="F7" s="56" t="s">
        <v>63</v>
      </c>
      <c r="G7" s="57" t="s">
        <v>64</v>
      </c>
      <c r="H7" s="55" t="s">
        <v>62</v>
      </c>
      <c r="I7" s="56" t="s">
        <v>63</v>
      </c>
      <c r="J7" s="57" t="s">
        <v>64</v>
      </c>
      <c r="K7" s="55" t="s">
        <v>62</v>
      </c>
      <c r="L7" s="56" t="s">
        <v>63</v>
      </c>
      <c r="M7" s="57" t="s">
        <v>64</v>
      </c>
      <c r="N7" s="55" t="s">
        <v>62</v>
      </c>
      <c r="O7" s="56" t="s">
        <v>63</v>
      </c>
      <c r="P7" s="57" t="s">
        <v>64</v>
      </c>
      <c r="Q7" s="55" t="s">
        <v>62</v>
      </c>
      <c r="R7" s="56" t="s">
        <v>63</v>
      </c>
      <c r="S7" s="57" t="s">
        <v>64</v>
      </c>
      <c r="T7" s="55" t="s">
        <v>62</v>
      </c>
      <c r="U7" s="56" t="s">
        <v>63</v>
      </c>
      <c r="V7" s="57" t="s">
        <v>64</v>
      </c>
      <c r="W7" s="55" t="s">
        <v>62</v>
      </c>
      <c r="X7" s="56" t="s">
        <v>63</v>
      </c>
      <c r="Y7" s="57" t="s">
        <v>64</v>
      </c>
    </row>
    <row r="8" spans="1:25" s="68" customFormat="1" ht="15" thickBot="1" x14ac:dyDescent="0.25">
      <c r="A8" s="58">
        <v>1</v>
      </c>
      <c r="B8" s="59">
        <v>2</v>
      </c>
      <c r="C8" s="60">
        <v>3</v>
      </c>
      <c r="D8" s="61"/>
      <c r="E8" s="62">
        <v>4</v>
      </c>
      <c r="F8" s="63">
        <v>5</v>
      </c>
      <c r="G8" s="63">
        <v>6</v>
      </c>
      <c r="H8" s="64">
        <v>7</v>
      </c>
      <c r="I8" s="65">
        <v>8</v>
      </c>
      <c r="J8" s="66">
        <v>9</v>
      </c>
      <c r="K8" s="64">
        <v>10</v>
      </c>
      <c r="L8" s="63">
        <v>11</v>
      </c>
      <c r="M8" s="63">
        <v>12</v>
      </c>
      <c r="N8" s="65">
        <v>13</v>
      </c>
      <c r="O8" s="67">
        <v>14</v>
      </c>
      <c r="P8" s="67">
        <v>15</v>
      </c>
      <c r="Q8" s="65">
        <v>16</v>
      </c>
      <c r="R8" s="67">
        <v>17</v>
      </c>
      <c r="S8" s="67">
        <v>18</v>
      </c>
      <c r="T8" s="65">
        <v>19</v>
      </c>
      <c r="U8" s="67">
        <v>20</v>
      </c>
      <c r="V8" s="67">
        <v>21</v>
      </c>
      <c r="W8" s="65">
        <v>22</v>
      </c>
      <c r="X8" s="67">
        <v>23</v>
      </c>
      <c r="Y8" s="67">
        <v>24</v>
      </c>
    </row>
    <row r="9" spans="1:25" ht="18.75" customHeight="1" x14ac:dyDescent="0.2">
      <c r="A9" s="69" t="s">
        <v>80</v>
      </c>
      <c r="B9" s="99">
        <v>2111</v>
      </c>
      <c r="C9" s="100" t="s">
        <v>65</v>
      </c>
      <c r="D9" s="101"/>
      <c r="E9" s="70">
        <f t="shared" ref="E9:G25" si="0">H9+K9+N9+Q9+T9+W9</f>
        <v>6519950</v>
      </c>
      <c r="F9" s="71">
        <f>I9+L9+O9+R9+U9+X9</f>
        <v>3345183.28</v>
      </c>
      <c r="G9" s="72">
        <f>J9+M9+P9+S9+V9+Y9</f>
        <v>3174766.72</v>
      </c>
      <c r="H9" s="73">
        <v>6359950</v>
      </c>
      <c r="I9" s="74">
        <v>3302198.46</v>
      </c>
      <c r="J9" s="75">
        <f>H9-I9</f>
        <v>3057751.54</v>
      </c>
      <c r="K9" s="73">
        <v>160000</v>
      </c>
      <c r="L9" s="74">
        <v>42984.82</v>
      </c>
      <c r="M9" s="75">
        <f>K9-L9</f>
        <v>117015.18</v>
      </c>
      <c r="N9" s="73">
        <v>0</v>
      </c>
      <c r="O9" s="74">
        <v>0</v>
      </c>
      <c r="P9" s="75">
        <f>N9-O9</f>
        <v>0</v>
      </c>
      <c r="Q9" s="73">
        <v>0</v>
      </c>
      <c r="R9" s="74">
        <v>0</v>
      </c>
      <c r="S9" s="75">
        <f>Q9-R9</f>
        <v>0</v>
      </c>
      <c r="T9" s="73">
        <v>0</v>
      </c>
      <c r="U9" s="74">
        <v>0</v>
      </c>
      <c r="V9" s="75">
        <f>T9-U9</f>
        <v>0</v>
      </c>
      <c r="W9" s="73">
        <v>0</v>
      </c>
      <c r="X9" s="74">
        <v>0</v>
      </c>
      <c r="Y9" s="75">
        <f>W9-X9</f>
        <v>0</v>
      </c>
    </row>
    <row r="10" spans="1:25" ht="18.75" customHeight="1" x14ac:dyDescent="0.2">
      <c r="A10" s="69"/>
      <c r="B10" s="79">
        <v>2120</v>
      </c>
      <c r="C10" s="80" t="s">
        <v>66</v>
      </c>
      <c r="D10" s="81"/>
      <c r="E10" s="70">
        <f t="shared" si="0"/>
        <v>1367250</v>
      </c>
      <c r="F10" s="71">
        <f t="shared" si="0"/>
        <v>699578.22000000009</v>
      </c>
      <c r="G10" s="72">
        <f t="shared" si="0"/>
        <v>667671.77999999991</v>
      </c>
      <c r="H10" s="76">
        <v>1332050</v>
      </c>
      <c r="I10" s="77">
        <v>687493.50000000012</v>
      </c>
      <c r="J10" s="82">
        <f>H10-I10</f>
        <v>644556.49999999988</v>
      </c>
      <c r="K10" s="76">
        <v>35200</v>
      </c>
      <c r="L10" s="77">
        <v>12084.72</v>
      </c>
      <c r="M10" s="82">
        <f>K10-L10</f>
        <v>23115.279999999999</v>
      </c>
      <c r="N10" s="76">
        <v>0</v>
      </c>
      <c r="O10" s="77">
        <v>0</v>
      </c>
      <c r="P10" s="82">
        <f>N10-O10</f>
        <v>0</v>
      </c>
      <c r="Q10" s="76">
        <v>0</v>
      </c>
      <c r="R10" s="77">
        <v>0</v>
      </c>
      <c r="S10" s="82">
        <f>Q10-R10</f>
        <v>0</v>
      </c>
      <c r="T10" s="76">
        <v>0</v>
      </c>
      <c r="U10" s="77">
        <v>0</v>
      </c>
      <c r="V10" s="82">
        <f>T10-U10</f>
        <v>0</v>
      </c>
      <c r="W10" s="76">
        <v>0</v>
      </c>
      <c r="X10" s="77">
        <v>0</v>
      </c>
      <c r="Y10" s="82">
        <f>W10-X10</f>
        <v>0</v>
      </c>
    </row>
    <row r="11" spans="1:25" ht="18.75" customHeight="1" x14ac:dyDescent="0.2">
      <c r="A11" s="69"/>
      <c r="B11" s="79">
        <v>2210</v>
      </c>
      <c r="C11" s="80" t="s">
        <v>2</v>
      </c>
      <c r="D11" s="81"/>
      <c r="E11" s="70">
        <f t="shared" si="0"/>
        <v>161285</v>
      </c>
      <c r="F11" s="71">
        <f t="shared" si="0"/>
        <v>90160.03</v>
      </c>
      <c r="G11" s="72">
        <f t="shared" si="0"/>
        <v>71124.97</v>
      </c>
      <c r="H11" s="76">
        <f>52000+6600+3305</f>
        <v>61905</v>
      </c>
      <c r="I11" s="77">
        <v>61904.06</v>
      </c>
      <c r="J11" s="82">
        <f t="shared" ref="J11:J24" si="1">H11-I11</f>
        <v>0.94000000000232831</v>
      </c>
      <c r="K11" s="76">
        <v>80000</v>
      </c>
      <c r="L11" s="77">
        <v>8875.9699999999993</v>
      </c>
      <c r="M11" s="82">
        <f t="shared" ref="M11:M13" si="2">K11-L11</f>
        <v>71124.03</v>
      </c>
      <c r="N11" s="76">
        <v>19380</v>
      </c>
      <c r="O11" s="77">
        <v>19380</v>
      </c>
      <c r="P11" s="82">
        <f t="shared" ref="P11:P24" si="3">N11-O11</f>
        <v>0</v>
      </c>
      <c r="Q11" s="76">
        <v>0</v>
      </c>
      <c r="R11" s="77">
        <v>0</v>
      </c>
      <c r="S11" s="82">
        <f t="shared" ref="S11:S24" si="4">Q11-R11</f>
        <v>0</v>
      </c>
      <c r="T11" s="76">
        <v>0</v>
      </c>
      <c r="U11" s="77">
        <v>0</v>
      </c>
      <c r="V11" s="82">
        <f t="shared" ref="V11:V24" si="5">T11-U11</f>
        <v>0</v>
      </c>
      <c r="W11" s="76">
        <v>0</v>
      </c>
      <c r="X11" s="77">
        <v>0</v>
      </c>
      <c r="Y11" s="82">
        <f t="shared" ref="Y11:Y24" si="6">W11-X11</f>
        <v>0</v>
      </c>
    </row>
    <row r="12" spans="1:25" ht="18.75" customHeight="1" x14ac:dyDescent="0.2">
      <c r="A12" s="69"/>
      <c r="B12" s="79">
        <v>2230</v>
      </c>
      <c r="C12" s="80" t="s">
        <v>67</v>
      </c>
      <c r="D12" s="81"/>
      <c r="E12" s="70">
        <f>H12+K12+N12+Q12+T12+W12</f>
        <v>0</v>
      </c>
      <c r="F12" s="71">
        <f t="shared" si="0"/>
        <v>0</v>
      </c>
      <c r="G12" s="72">
        <f t="shared" si="0"/>
        <v>0</v>
      </c>
      <c r="H12" s="76">
        <v>0</v>
      </c>
      <c r="I12" s="77">
        <v>0</v>
      </c>
      <c r="J12" s="82">
        <f t="shared" si="1"/>
        <v>0</v>
      </c>
      <c r="K12" s="76">
        <v>0</v>
      </c>
      <c r="L12" s="77">
        <v>0</v>
      </c>
      <c r="M12" s="82">
        <f t="shared" si="2"/>
        <v>0</v>
      </c>
      <c r="N12" s="76"/>
      <c r="O12" s="77">
        <v>0</v>
      </c>
      <c r="P12" s="82">
        <f t="shared" si="3"/>
        <v>0</v>
      </c>
      <c r="Q12" s="76">
        <v>0</v>
      </c>
      <c r="R12" s="77">
        <v>0</v>
      </c>
      <c r="S12" s="82">
        <f t="shared" si="4"/>
        <v>0</v>
      </c>
      <c r="T12" s="76">
        <v>0</v>
      </c>
      <c r="U12" s="77">
        <v>0</v>
      </c>
      <c r="V12" s="82">
        <f t="shared" si="5"/>
        <v>0</v>
      </c>
      <c r="W12" s="76">
        <v>0</v>
      </c>
      <c r="X12" s="77">
        <v>0</v>
      </c>
      <c r="Y12" s="82">
        <f t="shared" si="6"/>
        <v>0</v>
      </c>
    </row>
    <row r="13" spans="1:25" ht="18.75" customHeight="1" x14ac:dyDescent="0.2">
      <c r="A13" s="69"/>
      <c r="B13" s="79">
        <v>2240</v>
      </c>
      <c r="C13" s="80" t="s">
        <v>24</v>
      </c>
      <c r="D13" s="81"/>
      <c r="E13" s="70">
        <f t="shared" si="0"/>
        <v>136000</v>
      </c>
      <c r="F13" s="71">
        <f t="shared" si="0"/>
        <v>70566.009999999995</v>
      </c>
      <c r="G13" s="72">
        <f>J13+M13+P13+S13+V13+Y13</f>
        <v>65433.990000000005</v>
      </c>
      <c r="H13" s="76">
        <f>108000+20000</f>
        <v>128000</v>
      </c>
      <c r="I13" s="77">
        <v>70566.009999999995</v>
      </c>
      <c r="J13" s="82">
        <f t="shared" si="1"/>
        <v>57433.990000000005</v>
      </c>
      <c r="K13" s="76">
        <v>8000</v>
      </c>
      <c r="L13" s="77">
        <v>0</v>
      </c>
      <c r="M13" s="82">
        <f t="shared" si="2"/>
        <v>8000</v>
      </c>
      <c r="N13" s="76">
        <v>0</v>
      </c>
      <c r="O13" s="77">
        <v>0</v>
      </c>
      <c r="P13" s="82">
        <f t="shared" si="3"/>
        <v>0</v>
      </c>
      <c r="Q13" s="76">
        <v>0</v>
      </c>
      <c r="R13" s="77">
        <v>0</v>
      </c>
      <c r="S13" s="82">
        <f t="shared" si="4"/>
        <v>0</v>
      </c>
      <c r="T13" s="76">
        <v>0</v>
      </c>
      <c r="U13" s="77">
        <v>0</v>
      </c>
      <c r="V13" s="82">
        <f t="shared" si="5"/>
        <v>0</v>
      </c>
      <c r="W13" s="76">
        <v>0</v>
      </c>
      <c r="X13" s="77">
        <v>0</v>
      </c>
      <c r="Y13" s="82">
        <f t="shared" si="6"/>
        <v>0</v>
      </c>
    </row>
    <row r="14" spans="1:25" ht="18.75" customHeight="1" x14ac:dyDescent="0.2">
      <c r="A14" s="69"/>
      <c r="B14" s="79">
        <v>2250</v>
      </c>
      <c r="C14" s="80" t="s">
        <v>68</v>
      </c>
      <c r="D14" s="81"/>
      <c r="E14" s="70">
        <f t="shared" si="0"/>
        <v>10000</v>
      </c>
      <c r="F14" s="71">
        <f>I14+L14+O14+R14+U14+X14</f>
        <v>6975.7</v>
      </c>
      <c r="G14" s="72">
        <f t="shared" si="0"/>
        <v>3024.3</v>
      </c>
      <c r="H14" s="76">
        <v>10000</v>
      </c>
      <c r="I14" s="77">
        <v>6975.7</v>
      </c>
      <c r="J14" s="82">
        <f t="shared" si="1"/>
        <v>3024.3</v>
      </c>
      <c r="K14" s="76">
        <v>0</v>
      </c>
      <c r="L14" s="77">
        <v>0</v>
      </c>
      <c r="M14" s="82">
        <f>K14-L14</f>
        <v>0</v>
      </c>
      <c r="N14" s="76">
        <v>0</v>
      </c>
      <c r="O14" s="77">
        <v>0</v>
      </c>
      <c r="P14" s="82">
        <f t="shared" si="3"/>
        <v>0</v>
      </c>
      <c r="Q14" s="76">
        <v>0</v>
      </c>
      <c r="R14" s="77">
        <v>0</v>
      </c>
      <c r="S14" s="82">
        <f t="shared" si="4"/>
        <v>0</v>
      </c>
      <c r="T14" s="76">
        <v>0</v>
      </c>
      <c r="U14" s="77">
        <v>0</v>
      </c>
      <c r="V14" s="82">
        <f t="shared" si="5"/>
        <v>0</v>
      </c>
      <c r="W14" s="76">
        <v>0</v>
      </c>
      <c r="X14" s="77">
        <v>0</v>
      </c>
      <c r="Y14" s="82">
        <f t="shared" si="6"/>
        <v>0</v>
      </c>
    </row>
    <row r="15" spans="1:25" ht="18.75" customHeight="1" x14ac:dyDescent="0.2">
      <c r="A15" s="69"/>
      <c r="B15" s="79">
        <v>2271</v>
      </c>
      <c r="C15" s="80" t="s">
        <v>69</v>
      </c>
      <c r="D15" s="81"/>
      <c r="E15" s="70">
        <f t="shared" si="0"/>
        <v>1503300</v>
      </c>
      <c r="F15" s="71">
        <f>I15+L15+O15+R15+U15+X15</f>
        <v>837510.98</v>
      </c>
      <c r="G15" s="72">
        <f t="shared" si="0"/>
        <v>665789.02</v>
      </c>
      <c r="H15" s="76">
        <v>1498300</v>
      </c>
      <c r="I15" s="77">
        <v>837510.98</v>
      </c>
      <c r="J15" s="82">
        <f t="shared" si="1"/>
        <v>660789.02</v>
      </c>
      <c r="K15" s="76">
        <v>5000</v>
      </c>
      <c r="L15" s="77">
        <v>0</v>
      </c>
      <c r="M15" s="82">
        <f>K15-L15</f>
        <v>5000</v>
      </c>
      <c r="N15" s="76">
        <v>0</v>
      </c>
      <c r="O15" s="77">
        <v>0</v>
      </c>
      <c r="P15" s="82">
        <f t="shared" si="3"/>
        <v>0</v>
      </c>
      <c r="Q15" s="76">
        <v>0</v>
      </c>
      <c r="R15" s="77">
        <v>0</v>
      </c>
      <c r="S15" s="82">
        <f t="shared" si="4"/>
        <v>0</v>
      </c>
      <c r="T15" s="76">
        <v>0</v>
      </c>
      <c r="U15" s="77">
        <v>0</v>
      </c>
      <c r="V15" s="82">
        <f t="shared" si="5"/>
        <v>0</v>
      </c>
      <c r="W15" s="76">
        <v>0</v>
      </c>
      <c r="X15" s="77">
        <v>0</v>
      </c>
      <c r="Y15" s="82">
        <f t="shared" si="6"/>
        <v>0</v>
      </c>
    </row>
    <row r="16" spans="1:25" ht="18.75" customHeight="1" x14ac:dyDescent="0.2">
      <c r="A16" s="69"/>
      <c r="B16" s="79">
        <v>2272</v>
      </c>
      <c r="C16" s="80" t="s">
        <v>70</v>
      </c>
      <c r="D16" s="81"/>
      <c r="E16" s="70">
        <f t="shared" si="0"/>
        <v>38000</v>
      </c>
      <c r="F16" s="71">
        <f>I16+L16+O16+R16+U16+X16</f>
        <v>16025.09</v>
      </c>
      <c r="G16" s="72">
        <f t="shared" si="0"/>
        <v>21974.91</v>
      </c>
      <c r="H16" s="76">
        <v>36000</v>
      </c>
      <c r="I16" s="77">
        <v>16025.09</v>
      </c>
      <c r="J16" s="82">
        <f t="shared" si="1"/>
        <v>19974.91</v>
      </c>
      <c r="K16" s="76">
        <v>2000</v>
      </c>
      <c r="L16" s="77">
        <v>0</v>
      </c>
      <c r="M16" s="82">
        <f>K16-L16</f>
        <v>2000</v>
      </c>
      <c r="N16" s="76">
        <v>0</v>
      </c>
      <c r="O16" s="77">
        <v>0</v>
      </c>
      <c r="P16" s="82">
        <f t="shared" si="3"/>
        <v>0</v>
      </c>
      <c r="Q16" s="76">
        <v>0</v>
      </c>
      <c r="R16" s="77">
        <v>0</v>
      </c>
      <c r="S16" s="82">
        <f t="shared" si="4"/>
        <v>0</v>
      </c>
      <c r="T16" s="76">
        <v>0</v>
      </c>
      <c r="U16" s="77">
        <v>0</v>
      </c>
      <c r="V16" s="82">
        <f t="shared" si="5"/>
        <v>0</v>
      </c>
      <c r="W16" s="76">
        <v>0</v>
      </c>
      <c r="X16" s="77">
        <v>0</v>
      </c>
      <c r="Y16" s="82">
        <f t="shared" si="6"/>
        <v>0</v>
      </c>
    </row>
    <row r="17" spans="1:25" ht="18.75" customHeight="1" x14ac:dyDescent="0.2">
      <c r="A17" s="69"/>
      <c r="B17" s="79">
        <v>2273</v>
      </c>
      <c r="C17" s="80" t="s">
        <v>71</v>
      </c>
      <c r="D17" s="81"/>
      <c r="E17" s="70">
        <f t="shared" si="0"/>
        <v>404400</v>
      </c>
      <c r="F17" s="71">
        <f t="shared" si="0"/>
        <v>0</v>
      </c>
      <c r="G17" s="72">
        <f t="shared" si="0"/>
        <v>404400</v>
      </c>
      <c r="H17" s="76">
        <v>396400</v>
      </c>
      <c r="I17" s="83">
        <f>-8105.89+8105.89</f>
        <v>0</v>
      </c>
      <c r="J17" s="82">
        <f t="shared" si="1"/>
        <v>396400</v>
      </c>
      <c r="K17" s="76">
        <v>8000</v>
      </c>
      <c r="L17" s="77">
        <v>0</v>
      </c>
      <c r="M17" s="82">
        <f t="shared" ref="M17:M24" si="7">K17-L17</f>
        <v>8000</v>
      </c>
      <c r="N17" s="76">
        <v>0</v>
      </c>
      <c r="O17" s="77">
        <v>0</v>
      </c>
      <c r="P17" s="82">
        <f t="shared" si="3"/>
        <v>0</v>
      </c>
      <c r="Q17" s="76">
        <v>0</v>
      </c>
      <c r="R17" s="77">
        <v>0</v>
      </c>
      <c r="S17" s="82">
        <f t="shared" si="4"/>
        <v>0</v>
      </c>
      <c r="T17" s="76">
        <v>0</v>
      </c>
      <c r="U17" s="77">
        <v>0</v>
      </c>
      <c r="V17" s="82">
        <f t="shared" si="5"/>
        <v>0</v>
      </c>
      <c r="W17" s="76">
        <v>0</v>
      </c>
      <c r="X17" s="77">
        <v>0</v>
      </c>
      <c r="Y17" s="82">
        <f t="shared" si="6"/>
        <v>0</v>
      </c>
    </row>
    <row r="18" spans="1:25" ht="18.75" customHeight="1" x14ac:dyDescent="0.2">
      <c r="A18" s="69"/>
      <c r="B18" s="79">
        <v>2274</v>
      </c>
      <c r="C18" s="80" t="s">
        <v>72</v>
      </c>
      <c r="D18" s="81"/>
      <c r="E18" s="70">
        <f t="shared" si="0"/>
        <v>0</v>
      </c>
      <c r="F18" s="71">
        <f t="shared" si="0"/>
        <v>0</v>
      </c>
      <c r="G18" s="72">
        <f t="shared" si="0"/>
        <v>0</v>
      </c>
      <c r="H18" s="76"/>
      <c r="I18" s="77">
        <v>0</v>
      </c>
      <c r="J18" s="82">
        <f t="shared" si="1"/>
        <v>0</v>
      </c>
      <c r="K18" s="76">
        <v>0</v>
      </c>
      <c r="L18" s="77">
        <v>0</v>
      </c>
      <c r="M18" s="82">
        <f t="shared" si="7"/>
        <v>0</v>
      </c>
      <c r="N18" s="76">
        <v>0</v>
      </c>
      <c r="O18" s="77">
        <v>0</v>
      </c>
      <c r="P18" s="82">
        <f t="shared" si="3"/>
        <v>0</v>
      </c>
      <c r="Q18" s="76">
        <v>0</v>
      </c>
      <c r="R18" s="77">
        <v>0</v>
      </c>
      <c r="S18" s="82">
        <f t="shared" si="4"/>
        <v>0</v>
      </c>
      <c r="T18" s="76">
        <v>0</v>
      </c>
      <c r="U18" s="77">
        <v>0</v>
      </c>
      <c r="V18" s="82">
        <f t="shared" si="5"/>
        <v>0</v>
      </c>
      <c r="W18" s="76">
        <v>0</v>
      </c>
      <c r="X18" s="77">
        <v>0</v>
      </c>
      <c r="Y18" s="82">
        <f t="shared" si="6"/>
        <v>0</v>
      </c>
    </row>
    <row r="19" spans="1:25" ht="18.75" customHeight="1" x14ac:dyDescent="0.2">
      <c r="A19" s="69"/>
      <c r="B19" s="79">
        <v>2275</v>
      </c>
      <c r="C19" s="84" t="s">
        <v>73</v>
      </c>
      <c r="D19" s="85"/>
      <c r="E19" s="70">
        <f t="shared" si="0"/>
        <v>23500</v>
      </c>
      <c r="F19" s="71">
        <f t="shared" si="0"/>
        <v>3670.2</v>
      </c>
      <c r="G19" s="72">
        <f t="shared" si="0"/>
        <v>19829.8</v>
      </c>
      <c r="H19" s="76">
        <v>23500</v>
      </c>
      <c r="I19" s="77">
        <v>3670.2</v>
      </c>
      <c r="J19" s="82">
        <f t="shared" si="1"/>
        <v>19829.8</v>
      </c>
      <c r="K19" s="76">
        <v>0</v>
      </c>
      <c r="L19" s="77">
        <v>0</v>
      </c>
      <c r="M19" s="82">
        <f t="shared" si="7"/>
        <v>0</v>
      </c>
      <c r="N19" s="76">
        <v>0</v>
      </c>
      <c r="O19" s="77">
        <v>0</v>
      </c>
      <c r="P19" s="82">
        <f t="shared" si="3"/>
        <v>0</v>
      </c>
      <c r="Q19" s="76">
        <v>0</v>
      </c>
      <c r="R19" s="77">
        <v>0</v>
      </c>
      <c r="S19" s="82">
        <f t="shared" si="4"/>
        <v>0</v>
      </c>
      <c r="T19" s="76">
        <v>0</v>
      </c>
      <c r="U19" s="77">
        <v>0</v>
      </c>
      <c r="V19" s="82">
        <f t="shared" si="5"/>
        <v>0</v>
      </c>
      <c r="W19" s="76">
        <v>0</v>
      </c>
      <c r="X19" s="77">
        <v>0</v>
      </c>
      <c r="Y19" s="82">
        <f t="shared" si="6"/>
        <v>0</v>
      </c>
    </row>
    <row r="20" spans="1:25" ht="18.75" customHeight="1" x14ac:dyDescent="0.2">
      <c r="A20" s="69"/>
      <c r="B20" s="79">
        <v>2282</v>
      </c>
      <c r="C20" s="86" t="s">
        <v>74</v>
      </c>
      <c r="D20" s="86"/>
      <c r="E20" s="70">
        <f t="shared" si="0"/>
        <v>2914.2</v>
      </c>
      <c r="F20" s="71">
        <f t="shared" si="0"/>
        <v>2914.2000000000003</v>
      </c>
      <c r="G20" s="72">
        <f t="shared" si="0"/>
        <v>0</v>
      </c>
      <c r="H20" s="76">
        <f>2733+181.2</f>
        <v>2914.2</v>
      </c>
      <c r="I20" s="77">
        <v>2914.2000000000003</v>
      </c>
      <c r="J20" s="82">
        <f t="shared" si="1"/>
        <v>0</v>
      </c>
      <c r="K20" s="76">
        <v>0</v>
      </c>
      <c r="L20" s="77">
        <v>0</v>
      </c>
      <c r="M20" s="82">
        <f t="shared" si="7"/>
        <v>0</v>
      </c>
      <c r="N20" s="76">
        <v>0</v>
      </c>
      <c r="O20" s="77">
        <v>0</v>
      </c>
      <c r="P20" s="82">
        <f t="shared" si="3"/>
        <v>0</v>
      </c>
      <c r="Q20" s="76">
        <v>0</v>
      </c>
      <c r="R20" s="77">
        <v>0</v>
      </c>
      <c r="S20" s="82">
        <f t="shared" si="4"/>
        <v>0</v>
      </c>
      <c r="T20" s="76">
        <v>0</v>
      </c>
      <c r="U20" s="77">
        <v>0</v>
      </c>
      <c r="V20" s="82">
        <f t="shared" si="5"/>
        <v>0</v>
      </c>
      <c r="W20" s="76">
        <v>0</v>
      </c>
      <c r="X20" s="77">
        <v>0</v>
      </c>
      <c r="Y20" s="82">
        <f t="shared" si="6"/>
        <v>0</v>
      </c>
    </row>
    <row r="21" spans="1:25" ht="18.75" customHeight="1" x14ac:dyDescent="0.2">
      <c r="A21" s="69"/>
      <c r="B21" s="79">
        <v>2730</v>
      </c>
      <c r="C21" s="80" t="s">
        <v>75</v>
      </c>
      <c r="D21" s="81"/>
      <c r="E21" s="70">
        <f t="shared" si="0"/>
        <v>0</v>
      </c>
      <c r="F21" s="71">
        <f t="shared" si="0"/>
        <v>0</v>
      </c>
      <c r="G21" s="72">
        <f t="shared" si="0"/>
        <v>0</v>
      </c>
      <c r="H21" s="76">
        <v>0</v>
      </c>
      <c r="I21" s="77">
        <v>0</v>
      </c>
      <c r="J21" s="82">
        <f t="shared" si="1"/>
        <v>0</v>
      </c>
      <c r="K21" s="76">
        <v>0</v>
      </c>
      <c r="L21" s="77">
        <v>0</v>
      </c>
      <c r="M21" s="82">
        <f t="shared" si="7"/>
        <v>0</v>
      </c>
      <c r="N21" s="76">
        <v>0</v>
      </c>
      <c r="O21" s="77">
        <v>0</v>
      </c>
      <c r="P21" s="82">
        <f t="shared" si="3"/>
        <v>0</v>
      </c>
      <c r="Q21" s="76">
        <v>0</v>
      </c>
      <c r="R21" s="77">
        <v>0</v>
      </c>
      <c r="S21" s="82">
        <f t="shared" si="4"/>
        <v>0</v>
      </c>
      <c r="T21" s="76">
        <v>0</v>
      </c>
      <c r="U21" s="77">
        <v>0</v>
      </c>
      <c r="V21" s="82">
        <f t="shared" si="5"/>
        <v>0</v>
      </c>
      <c r="W21" s="76">
        <v>0</v>
      </c>
      <c r="X21" s="77">
        <v>0</v>
      </c>
      <c r="Y21" s="82">
        <f t="shared" si="6"/>
        <v>0</v>
      </c>
    </row>
    <row r="22" spans="1:25" ht="18.75" customHeight="1" x14ac:dyDescent="0.2">
      <c r="A22" s="69"/>
      <c r="B22" s="79">
        <v>2800</v>
      </c>
      <c r="C22" s="80" t="s">
        <v>76</v>
      </c>
      <c r="D22" s="81"/>
      <c r="E22" s="70">
        <f t="shared" si="0"/>
        <v>3397.2</v>
      </c>
      <c r="F22" s="71">
        <f t="shared" si="0"/>
        <v>926.54</v>
      </c>
      <c r="G22" s="72">
        <f t="shared" si="0"/>
        <v>2470.66</v>
      </c>
      <c r="H22" s="76">
        <v>0</v>
      </c>
      <c r="I22" s="77">
        <v>0</v>
      </c>
      <c r="J22" s="82">
        <f t="shared" si="1"/>
        <v>0</v>
      </c>
      <c r="K22" s="76">
        <f>3700-302.8</f>
        <v>3397.2</v>
      </c>
      <c r="L22" s="77">
        <v>926.54</v>
      </c>
      <c r="M22" s="82">
        <f t="shared" si="7"/>
        <v>2470.66</v>
      </c>
      <c r="N22" s="76">
        <v>0</v>
      </c>
      <c r="O22" s="77">
        <v>0</v>
      </c>
      <c r="P22" s="82">
        <f t="shared" si="3"/>
        <v>0</v>
      </c>
      <c r="Q22" s="76">
        <v>0</v>
      </c>
      <c r="R22" s="77">
        <v>0</v>
      </c>
      <c r="S22" s="82">
        <f t="shared" si="4"/>
        <v>0</v>
      </c>
      <c r="T22" s="76">
        <v>0</v>
      </c>
      <c r="U22" s="77">
        <v>0</v>
      </c>
      <c r="V22" s="82">
        <f t="shared" si="5"/>
        <v>0</v>
      </c>
      <c r="W22" s="76">
        <v>0</v>
      </c>
      <c r="X22" s="77">
        <v>0</v>
      </c>
      <c r="Y22" s="82">
        <f t="shared" si="6"/>
        <v>0</v>
      </c>
    </row>
    <row r="23" spans="1:25" ht="18.75" customHeight="1" x14ac:dyDescent="0.2">
      <c r="A23" s="69"/>
      <c r="B23" s="79">
        <v>3110</v>
      </c>
      <c r="C23" s="80" t="s">
        <v>77</v>
      </c>
      <c r="D23" s="81"/>
      <c r="E23" s="70">
        <f t="shared" si="0"/>
        <v>35000</v>
      </c>
      <c r="F23" s="71">
        <f t="shared" si="0"/>
        <v>0</v>
      </c>
      <c r="G23" s="72">
        <f t="shared" si="0"/>
        <v>35000</v>
      </c>
      <c r="H23" s="76">
        <v>0</v>
      </c>
      <c r="I23" s="77">
        <v>0</v>
      </c>
      <c r="J23" s="82">
        <f t="shared" si="1"/>
        <v>0</v>
      </c>
      <c r="K23" s="76">
        <v>0</v>
      </c>
      <c r="L23" s="77">
        <v>0</v>
      </c>
      <c r="M23" s="82">
        <f t="shared" si="7"/>
        <v>0</v>
      </c>
      <c r="N23" s="76">
        <v>0</v>
      </c>
      <c r="O23" s="77">
        <v>0</v>
      </c>
      <c r="P23" s="82">
        <f t="shared" si="3"/>
        <v>0</v>
      </c>
      <c r="Q23" s="76">
        <v>35000</v>
      </c>
      <c r="R23" s="77">
        <v>0</v>
      </c>
      <c r="S23" s="82">
        <f t="shared" si="4"/>
        <v>35000</v>
      </c>
      <c r="T23" s="76">
        <v>0</v>
      </c>
      <c r="U23" s="77">
        <v>0</v>
      </c>
      <c r="V23" s="82">
        <f t="shared" si="5"/>
        <v>0</v>
      </c>
      <c r="W23" s="76">
        <v>0</v>
      </c>
      <c r="X23" s="77">
        <v>0</v>
      </c>
      <c r="Y23" s="82">
        <f t="shared" si="6"/>
        <v>0</v>
      </c>
    </row>
    <row r="24" spans="1:25" ht="18.75" customHeight="1" x14ac:dyDescent="0.2">
      <c r="A24" s="69"/>
      <c r="B24" s="87">
        <v>3132</v>
      </c>
      <c r="C24" s="88" t="s">
        <v>78</v>
      </c>
      <c r="D24" s="89"/>
      <c r="E24" s="70">
        <f t="shared" si="0"/>
        <v>0</v>
      </c>
      <c r="F24" s="71">
        <f t="shared" si="0"/>
        <v>0</v>
      </c>
      <c r="G24" s="72">
        <f t="shared" si="0"/>
        <v>0</v>
      </c>
      <c r="H24" s="76">
        <v>0</v>
      </c>
      <c r="I24" s="77">
        <v>0</v>
      </c>
      <c r="J24" s="82">
        <f t="shared" si="1"/>
        <v>0</v>
      </c>
      <c r="K24" s="76">
        <v>0</v>
      </c>
      <c r="L24" s="77">
        <v>0</v>
      </c>
      <c r="M24" s="82">
        <f t="shared" si="7"/>
        <v>0</v>
      </c>
      <c r="N24" s="76">
        <v>0</v>
      </c>
      <c r="O24" s="77">
        <v>0</v>
      </c>
      <c r="P24" s="82">
        <f t="shared" si="3"/>
        <v>0</v>
      </c>
      <c r="Q24" s="76">
        <v>0</v>
      </c>
      <c r="R24" s="77">
        <v>0</v>
      </c>
      <c r="S24" s="82">
        <f t="shared" si="4"/>
        <v>0</v>
      </c>
      <c r="T24" s="76">
        <v>0</v>
      </c>
      <c r="U24" s="77">
        <v>0</v>
      </c>
      <c r="V24" s="82">
        <f t="shared" si="5"/>
        <v>0</v>
      </c>
      <c r="W24" s="76">
        <v>0</v>
      </c>
      <c r="X24" s="77">
        <v>0</v>
      </c>
      <c r="Y24" s="82">
        <f t="shared" si="6"/>
        <v>0</v>
      </c>
    </row>
    <row r="25" spans="1:25" ht="18.75" customHeight="1" thickBot="1" x14ac:dyDescent="0.25">
      <c r="A25" s="69"/>
      <c r="B25" s="87">
        <v>3142</v>
      </c>
      <c r="C25" s="90" t="s">
        <v>79</v>
      </c>
      <c r="D25" s="90"/>
      <c r="E25" s="70">
        <f t="shared" si="0"/>
        <v>0</v>
      </c>
      <c r="F25" s="71">
        <f t="shared" si="0"/>
        <v>0</v>
      </c>
      <c r="G25" s="72">
        <f t="shared" si="0"/>
        <v>0</v>
      </c>
      <c r="H25" s="76">
        <v>0</v>
      </c>
      <c r="I25" s="77">
        <v>0</v>
      </c>
      <c r="J25" s="91">
        <f>H25-I25</f>
        <v>0</v>
      </c>
      <c r="K25" s="76">
        <v>0</v>
      </c>
      <c r="L25" s="77">
        <v>0</v>
      </c>
      <c r="M25" s="91">
        <f>K25-L25</f>
        <v>0</v>
      </c>
      <c r="N25" s="76">
        <v>0</v>
      </c>
      <c r="O25" s="77">
        <v>0</v>
      </c>
      <c r="P25" s="91">
        <f>N25-O25</f>
        <v>0</v>
      </c>
      <c r="Q25" s="76">
        <v>0</v>
      </c>
      <c r="R25" s="77">
        <v>0</v>
      </c>
      <c r="S25" s="91">
        <f>Q25-R25</f>
        <v>0</v>
      </c>
      <c r="T25" s="76">
        <v>0</v>
      </c>
      <c r="U25" s="77">
        <v>0</v>
      </c>
      <c r="V25" s="91">
        <f>T25-U25</f>
        <v>0</v>
      </c>
      <c r="W25" s="76">
        <v>0</v>
      </c>
      <c r="X25" s="77">
        <v>0</v>
      </c>
      <c r="Y25" s="91">
        <f>W25-X25</f>
        <v>0</v>
      </c>
    </row>
    <row r="26" spans="1:25" ht="18.75" customHeight="1" thickBot="1" x14ac:dyDescent="0.25">
      <c r="A26" s="92" t="s">
        <v>81</v>
      </c>
      <c r="B26" s="93"/>
      <c r="C26" s="93"/>
      <c r="D26" s="102"/>
      <c r="E26" s="94">
        <f>SUM(E9:E25)</f>
        <v>10204996.399999999</v>
      </c>
      <c r="F26" s="95">
        <f>SUM(F9:F25)</f>
        <v>5073510.2500000009</v>
      </c>
      <c r="G26" s="96">
        <f>SUM(G9:G25)</f>
        <v>5131486.1500000004</v>
      </c>
      <c r="H26" s="97">
        <f t="shared" ref="H26:Y26" si="8">SUM(H9:H25)</f>
        <v>9849019.1999999993</v>
      </c>
      <c r="I26" s="98">
        <f>SUM(I9:I25)</f>
        <v>4989258.2</v>
      </c>
      <c r="J26" s="96">
        <f t="shared" si="8"/>
        <v>4859761</v>
      </c>
      <c r="K26" s="97">
        <f t="shared" si="8"/>
        <v>301597.2</v>
      </c>
      <c r="L26" s="98">
        <f>SUM(L9:L25)</f>
        <v>64872.05</v>
      </c>
      <c r="M26" s="96">
        <f t="shared" si="8"/>
        <v>236725.15</v>
      </c>
      <c r="N26" s="97">
        <f t="shared" si="8"/>
        <v>19380</v>
      </c>
      <c r="O26" s="98">
        <f>SUM(O9:O25)</f>
        <v>19380</v>
      </c>
      <c r="P26" s="96">
        <f t="shared" si="8"/>
        <v>0</v>
      </c>
      <c r="Q26" s="97">
        <f t="shared" si="8"/>
        <v>35000</v>
      </c>
      <c r="R26" s="98">
        <f>SUM(R9:R25)</f>
        <v>0</v>
      </c>
      <c r="S26" s="96">
        <f t="shared" si="8"/>
        <v>35000</v>
      </c>
      <c r="T26" s="97">
        <f t="shared" si="8"/>
        <v>0</v>
      </c>
      <c r="U26" s="98">
        <f t="shared" si="8"/>
        <v>0</v>
      </c>
      <c r="V26" s="96">
        <f t="shared" si="8"/>
        <v>0</v>
      </c>
      <c r="W26" s="97">
        <f t="shared" si="8"/>
        <v>0</v>
      </c>
      <c r="X26" s="98">
        <f t="shared" si="8"/>
        <v>0</v>
      </c>
      <c r="Y26" s="96">
        <f t="shared" si="8"/>
        <v>0</v>
      </c>
    </row>
  </sheetData>
  <sheetProtection sheet="1" objects="1" scenarios="1"/>
  <mergeCells count="31">
    <mergeCell ref="C25:D25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A9:A25"/>
    <mergeCell ref="C9:D9"/>
    <mergeCell ref="C10:D10"/>
    <mergeCell ref="C11:D11"/>
    <mergeCell ref="C12:D12"/>
    <mergeCell ref="T6:V6"/>
    <mergeCell ref="W6:Y6"/>
    <mergeCell ref="C8:D8"/>
    <mergeCell ref="B2:S3"/>
    <mergeCell ref="B4:S4"/>
    <mergeCell ref="A6:A7"/>
    <mergeCell ref="B6:B7"/>
    <mergeCell ref="C6:D7"/>
    <mergeCell ref="E6:G6"/>
    <mergeCell ref="H6:J6"/>
    <mergeCell ref="K6:M6"/>
    <mergeCell ref="N6:P6"/>
    <mergeCell ref="Q6:S6"/>
  </mergeCells>
  <pageMargins left="0.78740157480314965" right="0.39370078740157483" top="0.98425196850393704" bottom="0.98425196850393704" header="0.51181102362204722" footer="0.51181102362204722"/>
  <pageSetup paperSize="9" scale="51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ADF45-64AB-4168-86E2-81550CDADE1C}">
  <sheetPr codeName="Лист5">
    <pageSetUpPr fitToPage="1"/>
  </sheetPr>
  <dimension ref="A1:O142"/>
  <sheetViews>
    <sheetView zoomScale="93" zoomScaleNormal="93" workbookViewId="0">
      <selection sqref="A1:D1"/>
    </sheetView>
  </sheetViews>
  <sheetFormatPr defaultRowHeight="18.75" outlineLevelRow="1" outlineLevelCol="1" x14ac:dyDescent="0.3"/>
  <cols>
    <col min="1" max="1" width="10.7109375" style="2" customWidth="1"/>
    <col min="2" max="2" width="68.5703125" style="2" customWidth="1"/>
    <col min="3" max="3" width="21.42578125" style="3" customWidth="1"/>
    <col min="4" max="4" width="24.140625" style="3" customWidth="1"/>
    <col min="5" max="5" width="14.8554687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'НЦ ДЮТ'!B4</f>
        <v>за 6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'НЦ ДЮТ'!I11</f>
        <v>61904.06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SUM(D6:D60)</f>
        <v>61904.06</v>
      </c>
      <c r="E5" s="8" t="b">
        <f>D4=D5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f>1511.5+975+1865</f>
        <v>4351.5</v>
      </c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4</v>
      </c>
      <c r="C7" s="12"/>
      <c r="D7" s="13">
        <v>2000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SUM(C9:C13)</f>
        <v>2000</v>
      </c>
      <c r="D8" s="17"/>
      <c r="E8" s="18">
        <f>D7-C8</f>
        <v>0</v>
      </c>
    </row>
    <row r="9" spans="1:15" collapsed="1" x14ac:dyDescent="0.3">
      <c r="A9" s="11"/>
      <c r="B9" s="19" t="s">
        <v>5</v>
      </c>
      <c r="C9" s="17">
        <v>2000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19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1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>
        <v>2210.3000000000002</v>
      </c>
      <c r="B14" s="12" t="s">
        <v>6</v>
      </c>
      <c r="C14" s="12"/>
      <c r="D14" s="13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2210.4</v>
      </c>
      <c r="B15" s="12" t="s">
        <v>7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x14ac:dyDescent="0.3">
      <c r="A16" s="11">
        <v>2210.5</v>
      </c>
      <c r="B16" s="12" t="s">
        <v>8</v>
      </c>
      <c r="C16" s="12"/>
      <c r="D16" s="13">
        <v>22446.86</v>
      </c>
      <c r="E16" s="8"/>
      <c r="F16" s="8"/>
      <c r="G16" s="8"/>
      <c r="I16" s="8"/>
      <c r="J16" s="8"/>
      <c r="K16" s="8"/>
      <c r="M16" s="8"/>
      <c r="N16" s="8"/>
      <c r="O16" s="8"/>
    </row>
    <row r="17" spans="1:15" hidden="1" outlineLevel="1" x14ac:dyDescent="0.3">
      <c r="A17" s="14"/>
      <c r="B17" s="15"/>
      <c r="C17" s="16">
        <f>SUM(C18:C31)</f>
        <v>22446.86</v>
      </c>
      <c r="D17" s="17"/>
      <c r="E17" s="18">
        <f>D16-C17</f>
        <v>0</v>
      </c>
    </row>
    <row r="18" spans="1:15" collapsed="1" x14ac:dyDescent="0.3">
      <c r="A18" s="11"/>
      <c r="B18" s="19" t="s">
        <v>9</v>
      </c>
      <c r="C18" s="17">
        <f>5000</f>
        <v>5000</v>
      </c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x14ac:dyDescent="0.3">
      <c r="A19" s="11"/>
      <c r="B19" s="19" t="s">
        <v>10</v>
      </c>
      <c r="C19" s="17">
        <v>361.5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/>
      <c r="B20" s="19" t="s">
        <v>11</v>
      </c>
      <c r="C20" s="17">
        <f>15780</f>
        <v>15780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/>
      <c r="B21" s="19" t="s">
        <v>12</v>
      </c>
      <c r="C21" s="17">
        <f>1305.36</f>
        <v>1305.3599999999999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/>
      <c r="B22" s="19"/>
      <c r="C22" s="17"/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19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19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19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19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19"/>
      <c r="C27" s="17"/>
      <c r="D27" s="17"/>
      <c r="E27" s="7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19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19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1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19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1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x14ac:dyDescent="0.3">
      <c r="A33" s="11">
        <v>2210.6</v>
      </c>
      <c r="B33" s="12" t="s">
        <v>13</v>
      </c>
      <c r="C33" s="12"/>
      <c r="D33" s="13">
        <f>2197</f>
        <v>2197</v>
      </c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>
        <v>2210.6999999999998</v>
      </c>
      <c r="B34" s="12" t="s">
        <v>14</v>
      </c>
      <c r="C34" s="12"/>
      <c r="D34" s="13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outlineLevel="1" x14ac:dyDescent="0.3">
      <c r="A35" s="14"/>
      <c r="B35" s="15"/>
      <c r="C35" s="16">
        <f>SUM(C36:C40)</f>
        <v>0</v>
      </c>
      <c r="D35" s="17"/>
      <c r="E35" s="18">
        <f>D34-C35</f>
        <v>0</v>
      </c>
    </row>
    <row r="36" spans="1:15" hidden="1" collapsed="1" x14ac:dyDescent="0.3">
      <c r="A36" s="14"/>
      <c r="B36" s="19"/>
      <c r="C36" s="17"/>
      <c r="D36" s="17"/>
    </row>
    <row r="37" spans="1:15" hidden="1" x14ac:dyDescent="0.3">
      <c r="A37" s="14"/>
      <c r="B37" s="19"/>
      <c r="C37" s="17"/>
      <c r="D37" s="17"/>
    </row>
    <row r="38" spans="1:15" hidden="1" x14ac:dyDescent="0.3">
      <c r="A38" s="14"/>
      <c r="B38" s="19"/>
      <c r="C38" s="17"/>
      <c r="D38" s="17"/>
    </row>
    <row r="39" spans="1:15" hidden="1" x14ac:dyDescent="0.3">
      <c r="A39" s="14"/>
      <c r="B39" s="19"/>
      <c r="C39" s="17"/>
      <c r="D39" s="17"/>
    </row>
    <row r="40" spans="1:15" hidden="1" x14ac:dyDescent="0.3">
      <c r="A40" s="14"/>
      <c r="B40" s="14"/>
      <c r="C40" s="17"/>
      <c r="D40" s="17"/>
    </row>
    <row r="41" spans="1:15" x14ac:dyDescent="0.3">
      <c r="A41" s="11">
        <v>2210.8000000000002</v>
      </c>
      <c r="B41" s="12" t="s">
        <v>15</v>
      </c>
      <c r="C41" s="12"/>
      <c r="D41" s="13">
        <v>8924.7000000000007</v>
      </c>
      <c r="E41" s="8"/>
      <c r="F41" s="8"/>
      <c r="G41" s="8"/>
      <c r="I41" s="8"/>
      <c r="J41" s="8"/>
      <c r="K41" s="8"/>
      <c r="M41" s="8"/>
      <c r="N41" s="8"/>
      <c r="O41" s="8"/>
    </row>
    <row r="42" spans="1:15" ht="20.100000000000001" hidden="1" customHeight="1" outlineLevel="1" x14ac:dyDescent="0.3">
      <c r="A42" s="14"/>
      <c r="B42" s="15"/>
      <c r="C42" s="16">
        <f>SUM(C43:C47)</f>
        <v>8924.7000000000007</v>
      </c>
      <c r="D42" s="17"/>
      <c r="E42" s="18">
        <f>D41-C42</f>
        <v>0</v>
      </c>
    </row>
    <row r="43" spans="1:15" collapsed="1" x14ac:dyDescent="0.3">
      <c r="A43" s="11"/>
      <c r="B43" s="19" t="s">
        <v>16</v>
      </c>
      <c r="C43" s="17">
        <f>1349.7+2625</f>
        <v>3974.7</v>
      </c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x14ac:dyDescent="0.3">
      <c r="A44" s="11"/>
      <c r="B44" s="19" t="s">
        <v>17</v>
      </c>
      <c r="C44" s="17">
        <v>4950</v>
      </c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19"/>
      <c r="C45" s="17"/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19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1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>
        <v>2210.9</v>
      </c>
      <c r="B48" s="12" t="s">
        <v>18</v>
      </c>
      <c r="C48" s="12"/>
      <c r="D48" s="13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outlineLevel="1" x14ac:dyDescent="0.3">
      <c r="A49" s="14"/>
      <c r="B49" s="15"/>
      <c r="C49" s="16">
        <f>SUM(C50:C59)</f>
        <v>0</v>
      </c>
      <c r="D49" s="17"/>
      <c r="E49" s="18">
        <f>D48-C49</f>
        <v>0</v>
      </c>
    </row>
    <row r="50" spans="1:15" hidden="1" collapsed="1" x14ac:dyDescent="0.3">
      <c r="A50" s="11"/>
      <c r="B50" s="19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19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19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19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19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19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19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19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19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1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x14ac:dyDescent="0.3">
      <c r="A60" s="11">
        <v>2211.9</v>
      </c>
      <c r="B60" s="12" t="s">
        <v>19</v>
      </c>
      <c r="C60" s="12"/>
      <c r="D60" s="13">
        <v>21984</v>
      </c>
      <c r="E60" s="7"/>
      <c r="F60" s="8"/>
      <c r="G60" s="8"/>
      <c r="I60" s="8"/>
      <c r="J60" s="8"/>
      <c r="K60" s="8"/>
      <c r="M60" s="8"/>
      <c r="N60" s="8"/>
      <c r="O60" s="8"/>
    </row>
    <row r="61" spans="1:15" hidden="1" outlineLevel="1" x14ac:dyDescent="0.3">
      <c r="A61" s="14"/>
      <c r="B61" s="15"/>
      <c r="C61" s="16">
        <f>SUM(C62:C80)</f>
        <v>21984</v>
      </c>
      <c r="D61" s="17"/>
      <c r="E61" s="18">
        <f>D60-C61</f>
        <v>0</v>
      </c>
    </row>
    <row r="62" spans="1:15" collapsed="1" x14ac:dyDescent="0.3">
      <c r="A62" s="11"/>
      <c r="B62" s="20" t="s">
        <v>20</v>
      </c>
      <c r="C62" s="17">
        <v>9984</v>
      </c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x14ac:dyDescent="0.3">
      <c r="A63" s="11"/>
      <c r="B63" s="19" t="s">
        <v>21</v>
      </c>
      <c r="C63" s="17">
        <v>2000</v>
      </c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x14ac:dyDescent="0.3">
      <c r="A64" s="11"/>
      <c r="B64" s="19" t="s">
        <v>22</v>
      </c>
      <c r="C64" s="17">
        <v>10000</v>
      </c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19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19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19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19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x14ac:dyDescent="0.3">
      <c r="A69" s="11"/>
      <c r="B69" s="19"/>
      <c r="C69" s="17"/>
      <c r="D69" s="17"/>
      <c r="E69" s="8"/>
      <c r="F69" s="8"/>
      <c r="G69" s="8"/>
      <c r="I69" s="8"/>
      <c r="J69" s="8"/>
      <c r="K69" s="8"/>
      <c r="M69" s="8"/>
      <c r="N69" s="8"/>
      <c r="O69" s="8"/>
    </row>
    <row r="70" spans="1:15" hidden="1" x14ac:dyDescent="0.3">
      <c r="A70" s="11"/>
      <c r="B70" s="19"/>
      <c r="C70" s="17"/>
      <c r="D70" s="17"/>
      <c r="E70" s="8"/>
      <c r="F70" s="8"/>
      <c r="G70" s="8"/>
      <c r="I70" s="8"/>
      <c r="J70" s="8"/>
      <c r="K70" s="8"/>
      <c r="M70" s="8"/>
      <c r="N70" s="8"/>
      <c r="O70" s="8"/>
    </row>
    <row r="71" spans="1:15" hidden="1" x14ac:dyDescent="0.3">
      <c r="A71" s="11"/>
      <c r="B71" s="19"/>
      <c r="C71" s="17"/>
      <c r="D71" s="17"/>
      <c r="E71" s="8"/>
      <c r="F71" s="8"/>
      <c r="G71" s="8"/>
      <c r="I71" s="8"/>
      <c r="J71" s="8"/>
      <c r="K71" s="8"/>
      <c r="M71" s="8"/>
      <c r="N71" s="8"/>
      <c r="O71" s="8"/>
    </row>
    <row r="72" spans="1:15" hidden="1" x14ac:dyDescent="0.3">
      <c r="A72" s="11"/>
      <c r="B72" s="19"/>
      <c r="C72" s="17"/>
      <c r="D72" s="17"/>
      <c r="E72" s="8"/>
      <c r="F72" s="8"/>
      <c r="G72" s="8"/>
      <c r="I72" s="8"/>
      <c r="J72" s="8"/>
      <c r="K72" s="8"/>
      <c r="M72" s="8"/>
      <c r="N72" s="8"/>
      <c r="O72" s="8"/>
    </row>
    <row r="73" spans="1:15" hidden="1" x14ac:dyDescent="0.3">
      <c r="A73" s="11"/>
      <c r="B73" s="19"/>
      <c r="C73" s="17"/>
      <c r="D73" s="17"/>
      <c r="E73" s="8"/>
      <c r="F73" s="8"/>
      <c r="G73" s="8"/>
      <c r="I73" s="8"/>
      <c r="J73" s="8"/>
      <c r="K73" s="8"/>
      <c r="M73" s="8"/>
      <c r="N73" s="8"/>
      <c r="O73" s="8"/>
    </row>
    <row r="74" spans="1:15" hidden="1" x14ac:dyDescent="0.3">
      <c r="A74" s="11"/>
      <c r="B74" s="19"/>
      <c r="C74" s="17"/>
      <c r="D74" s="17"/>
      <c r="E74" s="8"/>
      <c r="F74" s="8"/>
      <c r="G74" s="8"/>
      <c r="I74" s="8"/>
      <c r="J74" s="8"/>
      <c r="K74" s="8"/>
      <c r="M74" s="8"/>
      <c r="N74" s="8"/>
      <c r="O74" s="8"/>
    </row>
    <row r="75" spans="1:15" hidden="1" x14ac:dyDescent="0.3">
      <c r="A75" s="11"/>
      <c r="B75" s="19"/>
      <c r="C75" s="17"/>
      <c r="D75" s="17"/>
      <c r="E75" s="8"/>
      <c r="F75" s="8"/>
      <c r="G75" s="8"/>
      <c r="I75" s="8"/>
      <c r="J75" s="8"/>
      <c r="K75" s="8"/>
      <c r="M75" s="8"/>
      <c r="N75" s="8"/>
      <c r="O75" s="8"/>
    </row>
    <row r="76" spans="1:15" hidden="1" x14ac:dyDescent="0.3">
      <c r="A76" s="11"/>
      <c r="B76" s="19"/>
      <c r="C76" s="17"/>
      <c r="D76" s="17"/>
      <c r="E76" s="8"/>
      <c r="F76" s="8"/>
      <c r="G76" s="8"/>
      <c r="I76" s="8"/>
      <c r="J76" s="8"/>
      <c r="K76" s="8"/>
      <c r="M76" s="8"/>
      <c r="N76" s="8"/>
      <c r="O76" s="8"/>
    </row>
    <row r="77" spans="1:15" hidden="1" x14ac:dyDescent="0.3">
      <c r="A77" s="11"/>
      <c r="B77" s="19"/>
      <c r="C77" s="17"/>
      <c r="D77" s="17"/>
      <c r="E77" s="8"/>
      <c r="F77" s="8"/>
      <c r="G77" s="8"/>
      <c r="I77" s="8"/>
      <c r="J77" s="8"/>
      <c r="K77" s="8"/>
      <c r="M77" s="8"/>
      <c r="N77" s="8"/>
      <c r="O77" s="8"/>
    </row>
    <row r="78" spans="1:15" hidden="1" x14ac:dyDescent="0.3">
      <c r="A78" s="11"/>
      <c r="B78" s="19"/>
      <c r="C78" s="17"/>
      <c r="D78" s="17"/>
      <c r="E78" s="8"/>
      <c r="F78" s="8"/>
      <c r="G78" s="8"/>
      <c r="I78" s="8"/>
      <c r="J78" s="8"/>
      <c r="K78" s="8"/>
      <c r="M78" s="8"/>
      <c r="N78" s="8"/>
      <c r="O78" s="8"/>
    </row>
    <row r="79" spans="1:15" hidden="1" x14ac:dyDescent="0.3">
      <c r="A79" s="11"/>
      <c r="B79" s="19"/>
      <c r="C79" s="17"/>
      <c r="D79" s="17"/>
      <c r="E79" s="8"/>
      <c r="F79" s="8"/>
      <c r="G79" s="8"/>
      <c r="I79" s="8"/>
      <c r="J79" s="8"/>
      <c r="K79" s="8"/>
      <c r="M79" s="8"/>
      <c r="N79" s="8"/>
      <c r="O79" s="8"/>
    </row>
    <row r="80" spans="1:15" hidden="1" outlineLevel="1" x14ac:dyDescent="0.3">
      <c r="A80" s="8"/>
      <c r="B80" s="22"/>
      <c r="D80" s="3" t="b">
        <f>D4=D5</f>
        <v>1</v>
      </c>
      <c r="E80" s="8"/>
      <c r="F80" s="8"/>
      <c r="G80" s="8"/>
      <c r="I80" s="8"/>
      <c r="J80" s="8"/>
      <c r="K80" s="8"/>
      <c r="M80" s="8"/>
      <c r="N80" s="8"/>
      <c r="O80" s="8"/>
    </row>
    <row r="81" spans="1:15" collapsed="1" x14ac:dyDescent="0.3">
      <c r="A81" s="8"/>
      <c r="B81" s="22"/>
      <c r="D81" s="23" t="s">
        <v>23</v>
      </c>
      <c r="E81" s="8"/>
      <c r="F81" s="8"/>
      <c r="G81" s="8"/>
      <c r="I81" s="8"/>
      <c r="J81" s="8"/>
      <c r="K81" s="8"/>
      <c r="M81" s="8"/>
      <c r="N81" s="8"/>
      <c r="O81" s="8"/>
    </row>
    <row r="82" spans="1:15" x14ac:dyDescent="0.3">
      <c r="A82" s="8"/>
      <c r="B82" s="8"/>
      <c r="D82" s="23" t="s">
        <v>23</v>
      </c>
      <c r="E82" s="8"/>
      <c r="F82" s="8"/>
      <c r="G82" s="8"/>
      <c r="I82" s="8"/>
      <c r="J82" s="8"/>
      <c r="K82" s="8"/>
      <c r="M82" s="8"/>
      <c r="N82" s="8"/>
      <c r="O82" s="8"/>
    </row>
    <row r="83" spans="1:15" ht="14.25" customHeight="1" x14ac:dyDescent="0.3">
      <c r="D83" s="23" t="s">
        <v>23</v>
      </c>
    </row>
    <row r="84" spans="1:15" ht="39.75" customHeight="1" x14ac:dyDescent="0.3">
      <c r="A84" s="4">
        <v>2240</v>
      </c>
      <c r="B84" s="5" t="s">
        <v>24</v>
      </c>
      <c r="C84" s="5"/>
      <c r="D84" s="6">
        <f>'НЦ ДЮТ'!I13</f>
        <v>70566.009999999995</v>
      </c>
      <c r="E84" s="7">
        <f>D84-D85</f>
        <v>0</v>
      </c>
      <c r="F84" s="8"/>
      <c r="G84" s="8"/>
      <c r="I84" s="8"/>
      <c r="J84" s="8"/>
      <c r="K84" s="8"/>
      <c r="M84" s="8"/>
      <c r="N84" s="8"/>
      <c r="O84" s="8"/>
    </row>
    <row r="85" spans="1:15" hidden="1" outlineLevel="1" x14ac:dyDescent="0.3">
      <c r="A85" s="24">
        <v>2240</v>
      </c>
      <c r="B85" s="24"/>
      <c r="C85" s="10"/>
      <c r="D85" s="10">
        <f>SUM(D86:D124)</f>
        <v>70566.009999999995</v>
      </c>
      <c r="E85" s="8" t="b">
        <f>D84=D85</f>
        <v>1</v>
      </c>
    </row>
    <row r="86" spans="1:15" collapsed="1" x14ac:dyDescent="0.3">
      <c r="A86" s="14">
        <v>2240.1</v>
      </c>
      <c r="B86" s="12" t="s">
        <v>25</v>
      </c>
      <c r="C86" s="12"/>
      <c r="D86" s="13">
        <f>1102</f>
        <v>1102</v>
      </c>
    </row>
    <row r="87" spans="1:15" hidden="1" x14ac:dyDescent="0.3">
      <c r="A87" s="14">
        <v>2240.1999999999998</v>
      </c>
      <c r="B87" s="25" t="s">
        <v>26</v>
      </c>
      <c r="C87" s="26"/>
      <c r="D87" s="13"/>
    </row>
    <row r="88" spans="1:15" hidden="1" x14ac:dyDescent="0.3">
      <c r="A88" s="14">
        <v>2240.3000000000002</v>
      </c>
      <c r="B88" s="25" t="s">
        <v>27</v>
      </c>
      <c r="C88" s="26"/>
      <c r="D88" s="13"/>
    </row>
    <row r="89" spans="1:15" hidden="1" outlineLevel="1" x14ac:dyDescent="0.3">
      <c r="A89" s="14"/>
      <c r="B89" s="15"/>
      <c r="C89" s="16">
        <f>SUM(C90:C94)</f>
        <v>0</v>
      </c>
      <c r="D89" s="17"/>
      <c r="E89" s="18">
        <f>D88-C89</f>
        <v>0</v>
      </c>
    </row>
    <row r="90" spans="1:15" hidden="1" collapsed="1" x14ac:dyDescent="0.3">
      <c r="A90" s="14"/>
      <c r="B90" s="19"/>
      <c r="C90" s="17"/>
      <c r="D90" s="17"/>
    </row>
    <row r="91" spans="1:15" hidden="1" x14ac:dyDescent="0.3">
      <c r="A91" s="14"/>
      <c r="B91" s="19"/>
      <c r="C91" s="17"/>
      <c r="D91" s="17"/>
    </row>
    <row r="92" spans="1:15" hidden="1" x14ac:dyDescent="0.3">
      <c r="A92" s="14"/>
      <c r="B92" s="19"/>
      <c r="C92" s="17"/>
      <c r="D92" s="17"/>
    </row>
    <row r="93" spans="1:15" hidden="1" x14ac:dyDescent="0.3">
      <c r="A93" s="14"/>
      <c r="B93" s="19"/>
      <c r="C93" s="17"/>
      <c r="D93" s="17"/>
    </row>
    <row r="94" spans="1:15" hidden="1" x14ac:dyDescent="0.3">
      <c r="A94" s="14"/>
      <c r="B94" s="14"/>
      <c r="C94" s="17"/>
      <c r="D94" s="17"/>
    </row>
    <row r="95" spans="1:15" hidden="1" x14ac:dyDescent="0.3">
      <c r="A95" s="14">
        <v>2240.4</v>
      </c>
      <c r="B95" s="25" t="s">
        <v>28</v>
      </c>
      <c r="C95" s="26"/>
      <c r="D95" s="13"/>
    </row>
    <row r="96" spans="1:15" x14ac:dyDescent="0.3">
      <c r="A96" s="14">
        <v>2240.5</v>
      </c>
      <c r="B96" s="25" t="s">
        <v>29</v>
      </c>
      <c r="C96" s="26"/>
      <c r="D96" s="13">
        <v>60239.58</v>
      </c>
    </row>
    <row r="97" spans="1:5" hidden="1" outlineLevel="1" x14ac:dyDescent="0.3">
      <c r="A97" s="14"/>
      <c r="B97" s="15"/>
      <c r="C97" s="16">
        <f>SUM(C98:C106)</f>
        <v>60239.58</v>
      </c>
      <c r="D97" s="17"/>
      <c r="E97" s="18">
        <f>D96-C97</f>
        <v>0</v>
      </c>
    </row>
    <row r="98" spans="1:5" ht="17.25" customHeight="1" collapsed="1" x14ac:dyDescent="0.3">
      <c r="A98" s="14"/>
      <c r="B98" s="20" t="s">
        <v>30</v>
      </c>
      <c r="C98" s="17">
        <v>240</v>
      </c>
      <c r="D98" s="17"/>
    </row>
    <row r="99" spans="1:5" ht="17.25" customHeight="1" x14ac:dyDescent="0.3">
      <c r="A99" s="14"/>
      <c r="B99" s="20" t="s">
        <v>31</v>
      </c>
      <c r="C99" s="17">
        <f>59999.58</f>
        <v>59999.58</v>
      </c>
      <c r="D99" s="17"/>
    </row>
    <row r="100" spans="1:5" hidden="1" x14ac:dyDescent="0.3">
      <c r="A100" s="14"/>
      <c r="B100" s="20"/>
      <c r="C100" s="17"/>
      <c r="D100" s="17"/>
    </row>
    <row r="101" spans="1:5" hidden="1" x14ac:dyDescent="0.3">
      <c r="A101" s="14"/>
      <c r="B101" s="20"/>
      <c r="C101" s="17"/>
      <c r="D101" s="17"/>
    </row>
    <row r="102" spans="1:5" hidden="1" x14ac:dyDescent="0.3">
      <c r="A102" s="14"/>
      <c r="B102" s="20"/>
      <c r="C102" s="17"/>
      <c r="D102" s="17"/>
    </row>
    <row r="103" spans="1:5" hidden="1" x14ac:dyDescent="0.3">
      <c r="A103" s="14"/>
      <c r="B103" s="20"/>
      <c r="C103" s="17"/>
      <c r="D103" s="17"/>
    </row>
    <row r="104" spans="1:5" hidden="1" x14ac:dyDescent="0.3">
      <c r="A104" s="14"/>
      <c r="B104" s="20"/>
      <c r="C104" s="17"/>
      <c r="D104" s="17"/>
    </row>
    <row r="105" spans="1:5" hidden="1" x14ac:dyDescent="0.3">
      <c r="A105" s="14"/>
      <c r="B105" s="19"/>
      <c r="C105" s="17"/>
      <c r="D105" s="17"/>
    </row>
    <row r="106" spans="1:5" hidden="1" x14ac:dyDescent="0.3">
      <c r="A106" s="14"/>
      <c r="B106" s="20"/>
      <c r="C106" s="17"/>
      <c r="D106" s="17"/>
    </row>
    <row r="107" spans="1:5" hidden="1" x14ac:dyDescent="0.3">
      <c r="A107" s="14">
        <v>2240.6</v>
      </c>
      <c r="B107" s="25" t="s">
        <v>32</v>
      </c>
      <c r="C107" s="26"/>
      <c r="D107" s="13"/>
    </row>
    <row r="108" spans="1:5" hidden="1" x14ac:dyDescent="0.3">
      <c r="A108" s="14">
        <v>2240.6999999999998</v>
      </c>
      <c r="B108" s="25" t="s">
        <v>33</v>
      </c>
      <c r="C108" s="26"/>
      <c r="D108" s="13"/>
    </row>
    <row r="109" spans="1:5" ht="20.100000000000001" hidden="1" customHeight="1" outlineLevel="1" x14ac:dyDescent="0.3">
      <c r="A109" s="14"/>
      <c r="B109" s="15"/>
      <c r="C109" s="16">
        <f>SUM(C110:C114)</f>
        <v>0</v>
      </c>
      <c r="D109" s="17"/>
      <c r="E109" s="18">
        <f>D108-C109</f>
        <v>0</v>
      </c>
    </row>
    <row r="110" spans="1:5" ht="20.100000000000001" hidden="1" customHeight="1" collapsed="1" x14ac:dyDescent="0.3">
      <c r="A110" s="14"/>
      <c r="B110" s="19"/>
      <c r="C110" s="17"/>
      <c r="D110" s="17"/>
    </row>
    <row r="111" spans="1:5" ht="20.100000000000001" hidden="1" customHeight="1" x14ac:dyDescent="0.3">
      <c r="A111" s="14"/>
      <c r="B111" s="19"/>
      <c r="C111" s="17"/>
      <c r="D111" s="17"/>
    </row>
    <row r="112" spans="1:5" ht="20.100000000000001" hidden="1" customHeight="1" x14ac:dyDescent="0.3">
      <c r="A112" s="14"/>
      <c r="B112" s="19"/>
      <c r="C112" s="17"/>
      <c r="D112" s="17"/>
    </row>
    <row r="113" spans="1:5" ht="20.100000000000001" hidden="1" customHeight="1" x14ac:dyDescent="0.3">
      <c r="A113" s="14"/>
      <c r="B113" s="19"/>
      <c r="C113" s="17"/>
      <c r="D113" s="17"/>
    </row>
    <row r="114" spans="1:5" ht="20.100000000000001" hidden="1" customHeight="1" x14ac:dyDescent="0.3">
      <c r="A114" s="14"/>
      <c r="B114" s="14"/>
      <c r="C114" s="17"/>
      <c r="D114" s="17"/>
    </row>
    <row r="115" spans="1:5" hidden="1" x14ac:dyDescent="0.3">
      <c r="A115" s="14">
        <v>2240.8000000000002</v>
      </c>
      <c r="B115" s="25" t="s">
        <v>34</v>
      </c>
      <c r="C115" s="26"/>
      <c r="D115" s="13"/>
    </row>
    <row r="116" spans="1:5" hidden="1" x14ac:dyDescent="0.3">
      <c r="A116" s="14">
        <v>2240.9</v>
      </c>
      <c r="B116" s="25" t="s">
        <v>35</v>
      </c>
      <c r="C116" s="26"/>
      <c r="D116" s="13"/>
    </row>
    <row r="117" spans="1:5" hidden="1" x14ac:dyDescent="0.3">
      <c r="A117" s="14">
        <v>2241.1</v>
      </c>
      <c r="B117" s="25" t="s">
        <v>36</v>
      </c>
      <c r="C117" s="26"/>
      <c r="D117" s="13"/>
    </row>
    <row r="118" spans="1:5" hidden="1" x14ac:dyDescent="0.3">
      <c r="A118" s="14">
        <v>2241.1999999999998</v>
      </c>
      <c r="B118" s="25" t="s">
        <v>37</v>
      </c>
      <c r="C118" s="26"/>
      <c r="D118" s="13"/>
    </row>
    <row r="119" spans="1:5" x14ac:dyDescent="0.3">
      <c r="A119" s="14">
        <v>2241.3000000000002</v>
      </c>
      <c r="B119" s="25" t="s">
        <v>38</v>
      </c>
      <c r="C119" s="26"/>
      <c r="D119" s="13">
        <f>536+2325+199+680+199.2+680+199.99+680</f>
        <v>5499.19</v>
      </c>
    </row>
    <row r="120" spans="1:5" hidden="1" x14ac:dyDescent="0.3">
      <c r="A120" s="14">
        <v>2241.4</v>
      </c>
      <c r="B120" s="25" t="s">
        <v>39</v>
      </c>
      <c r="C120" s="26"/>
      <c r="D120" s="13"/>
    </row>
    <row r="121" spans="1:5" hidden="1" x14ac:dyDescent="0.3">
      <c r="A121" s="14">
        <v>2241.5</v>
      </c>
      <c r="B121" s="25" t="s">
        <v>40</v>
      </c>
      <c r="C121" s="26"/>
      <c r="D121" s="13"/>
    </row>
    <row r="122" spans="1:5" ht="38.25" hidden="1" customHeight="1" x14ac:dyDescent="0.3">
      <c r="A122" s="14">
        <v>2241.6</v>
      </c>
      <c r="B122" s="27" t="s">
        <v>41</v>
      </c>
      <c r="C122" s="26"/>
      <c r="D122" s="13"/>
    </row>
    <row r="123" spans="1:5" x14ac:dyDescent="0.3">
      <c r="A123" s="14">
        <v>2241.6999999999998</v>
      </c>
      <c r="B123" s="25" t="s">
        <v>42</v>
      </c>
      <c r="C123" s="26"/>
      <c r="D123" s="13">
        <f>1465.62</f>
        <v>1465.62</v>
      </c>
    </row>
    <row r="124" spans="1:5" x14ac:dyDescent="0.3">
      <c r="A124" s="14">
        <v>2241.9</v>
      </c>
      <c r="B124" s="25" t="s">
        <v>43</v>
      </c>
      <c r="C124" s="26"/>
      <c r="D124" s="13">
        <v>2259.62</v>
      </c>
    </row>
    <row r="125" spans="1:5" hidden="1" outlineLevel="1" x14ac:dyDescent="0.3">
      <c r="A125" s="14"/>
      <c r="B125" s="15"/>
      <c r="C125" s="16">
        <f>SUM(C126:C140)</f>
        <v>2259.62</v>
      </c>
      <c r="D125" s="28"/>
      <c r="E125" s="18">
        <f>D124-C125</f>
        <v>0</v>
      </c>
    </row>
    <row r="126" spans="1:5" collapsed="1" x14ac:dyDescent="0.3">
      <c r="A126" s="14"/>
      <c r="B126" s="29" t="s">
        <v>44</v>
      </c>
      <c r="C126" s="17">
        <f>100*5</f>
        <v>500</v>
      </c>
      <c r="D126" s="17"/>
    </row>
    <row r="127" spans="1:5" x14ac:dyDescent="0.3">
      <c r="A127" s="14"/>
      <c r="B127" s="29" t="s">
        <v>45</v>
      </c>
      <c r="C127" s="17">
        <v>320</v>
      </c>
      <c r="D127" s="17"/>
    </row>
    <row r="128" spans="1:5" x14ac:dyDescent="0.3">
      <c r="A128" s="14"/>
      <c r="B128" s="20" t="s">
        <v>46</v>
      </c>
      <c r="C128" s="17">
        <v>440</v>
      </c>
      <c r="D128" s="17"/>
    </row>
    <row r="129" spans="1:4" x14ac:dyDescent="0.3">
      <c r="A129" s="14"/>
      <c r="B129" s="29" t="s">
        <v>47</v>
      </c>
      <c r="C129" s="17">
        <f>243*2</f>
        <v>486</v>
      </c>
      <c r="D129" s="17"/>
    </row>
    <row r="130" spans="1:4" x14ac:dyDescent="0.3">
      <c r="A130" s="14"/>
      <c r="B130" s="29" t="s">
        <v>48</v>
      </c>
      <c r="C130" s="17">
        <v>513.62</v>
      </c>
      <c r="D130" s="17"/>
    </row>
    <row r="131" spans="1:4" hidden="1" x14ac:dyDescent="0.3">
      <c r="A131" s="14"/>
      <c r="B131" s="29"/>
      <c r="C131" s="17"/>
      <c r="D131" s="17"/>
    </row>
    <row r="132" spans="1:4" hidden="1" x14ac:dyDescent="0.3">
      <c r="A132" s="14"/>
      <c r="B132" s="29"/>
      <c r="C132" s="17"/>
      <c r="D132" s="17"/>
    </row>
    <row r="133" spans="1:4" hidden="1" x14ac:dyDescent="0.3">
      <c r="A133" s="14"/>
      <c r="B133" s="29"/>
      <c r="C133" s="17"/>
      <c r="D133" s="17"/>
    </row>
    <row r="134" spans="1:4" hidden="1" x14ac:dyDescent="0.3">
      <c r="A134" s="14"/>
      <c r="B134" s="20"/>
      <c r="C134" s="17"/>
      <c r="D134" s="17"/>
    </row>
    <row r="135" spans="1:4" hidden="1" x14ac:dyDescent="0.3">
      <c r="A135" s="14"/>
      <c r="B135" s="20"/>
      <c r="C135" s="17"/>
      <c r="D135" s="17"/>
    </row>
    <row r="136" spans="1:4" hidden="1" x14ac:dyDescent="0.3">
      <c r="A136" s="14"/>
      <c r="B136" s="20"/>
      <c r="C136" s="17"/>
      <c r="D136" s="17"/>
    </row>
    <row r="137" spans="1:4" hidden="1" x14ac:dyDescent="0.3">
      <c r="A137" s="14"/>
      <c r="B137" s="20"/>
      <c r="C137" s="17"/>
      <c r="D137" s="17"/>
    </row>
    <row r="138" spans="1:4" hidden="1" x14ac:dyDescent="0.3">
      <c r="A138" s="14"/>
      <c r="B138" s="20"/>
      <c r="C138" s="17"/>
      <c r="D138" s="17"/>
    </row>
    <row r="139" spans="1:4" hidden="1" x14ac:dyDescent="0.3">
      <c r="A139" s="14"/>
      <c r="B139" s="20"/>
      <c r="C139" s="17"/>
      <c r="D139" s="17"/>
    </row>
    <row r="140" spans="1:4" hidden="1" x14ac:dyDescent="0.3">
      <c r="A140" s="14"/>
      <c r="B140" s="20"/>
      <c r="C140" s="17"/>
      <c r="D140" s="17"/>
    </row>
    <row r="141" spans="1:4" hidden="1" outlineLevel="1" x14ac:dyDescent="0.3">
      <c r="B141" s="30"/>
      <c r="D141" s="3" t="b">
        <f>D84=D85</f>
        <v>1</v>
      </c>
    </row>
    <row r="142" spans="1:4" hidden="1" collapsed="1" x14ac:dyDescent="0.3">
      <c r="B142" s="30"/>
    </row>
  </sheetData>
  <sheetProtection sheet="1" objects="1" scenarios="1"/>
  <mergeCells count="31">
    <mergeCell ref="B124:C124"/>
    <mergeCell ref="B118:C118"/>
    <mergeCell ref="B119:C119"/>
    <mergeCell ref="B120:C120"/>
    <mergeCell ref="B121:C121"/>
    <mergeCell ref="B122:C122"/>
    <mergeCell ref="B123:C123"/>
    <mergeCell ref="B96:C96"/>
    <mergeCell ref="B107:C107"/>
    <mergeCell ref="B108:C108"/>
    <mergeCell ref="B115:C115"/>
    <mergeCell ref="B116:C116"/>
    <mergeCell ref="B117:C117"/>
    <mergeCell ref="B60:C60"/>
    <mergeCell ref="B84:C84"/>
    <mergeCell ref="B86:C86"/>
    <mergeCell ref="B87:C87"/>
    <mergeCell ref="B88:C88"/>
    <mergeCell ref="B95:C95"/>
    <mergeCell ref="B15:C15"/>
    <mergeCell ref="B16:C16"/>
    <mergeCell ref="B33:C33"/>
    <mergeCell ref="B34:C34"/>
    <mergeCell ref="B41:C41"/>
    <mergeCell ref="B48:C48"/>
    <mergeCell ref="A1:D1"/>
    <mergeCell ref="A2:D2"/>
    <mergeCell ref="B4:C4"/>
    <mergeCell ref="B6:C6"/>
    <mergeCell ref="B7:C7"/>
    <mergeCell ref="B14:C14"/>
  </mergeCells>
  <pageMargins left="0.78740157480314965" right="0.19685039370078741" top="0.19685039370078741" bottom="1.1811023622047245" header="0" footer="0"/>
  <pageSetup paperSize="9" scale="61" orientation="portrait" r:id="rId1"/>
  <rowBreaks count="1" manualBreakCount="1"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НЦ ДЮТ</vt:lpstr>
      <vt:lpstr>КЕКВ заг.ф. 2210 і 2240</vt:lpstr>
      <vt:lpstr>'КЕКВ заг.ф. 2210 і 2240'!Заголовки_для_печати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2024-08-02T12:02:43Z</dcterms:created>
  <dcterms:modified xsi:type="dcterms:W3CDTF">2024-08-02T12:02:45Z</dcterms:modified>
</cp:coreProperties>
</file>