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33098948-893D-47D1-8217-34980ED18CA7}" xr6:coauthVersionLast="36" xr6:coauthVersionMax="36" xr10:uidLastSave="{00000000-0000-0000-0000-000000000000}"/>
  <bookViews>
    <workbookView xWindow="0" yWindow="0" windowWidth="21570" windowHeight="7080" xr2:uid="{ABBB873F-3C4E-4A33-AE8A-BB3CFB7D16D0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E22" i="3"/>
  <c r="AH21" i="3"/>
  <c r="AE21" i="3"/>
  <c r="AB21" i="3"/>
  <c r="Y21" i="3"/>
  <c r="V21" i="3"/>
  <c r="S21" i="3"/>
  <c r="P21" i="3"/>
  <c r="M21" i="3"/>
  <c r="I21" i="3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E18" i="3" s="1"/>
  <c r="G18" i="3" s="1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E14" i="3"/>
  <c r="G14" i="3" s="1"/>
  <c r="AH13" i="3"/>
  <c r="AE13" i="3"/>
  <c r="AB13" i="3"/>
  <c r="Y13" i="3"/>
  <c r="V13" i="3"/>
  <c r="S13" i="3"/>
  <c r="P13" i="3"/>
  <c r="M13" i="3"/>
  <c r="I13" i="3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/>
  <c r="AH11" i="3"/>
  <c r="AE11" i="3"/>
  <c r="AB11" i="3"/>
  <c r="Y11" i="3"/>
  <c r="V11" i="3"/>
  <c r="S11" i="3"/>
  <c r="P11" i="3"/>
  <c r="M11" i="3"/>
  <c r="I11" i="3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G10" i="3" s="1"/>
  <c r="AH9" i="3"/>
  <c r="AE9" i="3"/>
  <c r="AB9" i="3"/>
  <c r="Y9" i="3"/>
  <c r="V9" i="3"/>
  <c r="S9" i="3"/>
  <c r="P9" i="3"/>
  <c r="M9" i="3"/>
  <c r="I9" i="3"/>
  <c r="H9" i="3"/>
  <c r="E9" i="3"/>
  <c r="C114" i="2"/>
  <c r="C110" i="2"/>
  <c r="C108" i="2"/>
  <c r="C107" i="2" s="1"/>
  <c r="E107" i="2" s="1"/>
  <c r="D106" i="2"/>
  <c r="D101" i="2"/>
  <c r="D68" i="2" s="1"/>
  <c r="D121" i="2" s="1"/>
  <c r="C92" i="2"/>
  <c r="E92" i="2" s="1"/>
  <c r="C85" i="2"/>
  <c r="C84" i="2"/>
  <c r="C81" i="2" s="1"/>
  <c r="E81" i="2" s="1"/>
  <c r="D80" i="2"/>
  <c r="C73" i="2"/>
  <c r="E73" i="2" s="1"/>
  <c r="D70" i="2"/>
  <c r="C50" i="2"/>
  <c r="E50" i="2" s="1"/>
  <c r="D49" i="2"/>
  <c r="C44" i="2"/>
  <c r="E44" i="2" s="1"/>
  <c r="C37" i="2"/>
  <c r="E37" i="2" s="1"/>
  <c r="C22" i="2"/>
  <c r="C20" i="2"/>
  <c r="C19" i="2"/>
  <c r="C18" i="2" s="1"/>
  <c r="D17" i="2"/>
  <c r="C8" i="2"/>
  <c r="D7" i="2"/>
  <c r="D6" i="2"/>
  <c r="D4" i="2" s="1"/>
  <c r="D64" i="2" s="1"/>
  <c r="E68" i="2" l="1"/>
  <c r="E8" i="2"/>
  <c r="M27" i="3"/>
  <c r="Y27" i="3"/>
  <c r="G22" i="3"/>
  <c r="AE27" i="3"/>
  <c r="V27" i="3"/>
  <c r="AH27" i="3"/>
  <c r="P27" i="3"/>
  <c r="AB27" i="3"/>
  <c r="H27" i="3"/>
  <c r="S27" i="3"/>
  <c r="G12" i="3"/>
  <c r="G16" i="3"/>
  <c r="G20" i="3"/>
  <c r="G24" i="3"/>
  <c r="J13" i="3"/>
  <c r="F13" i="3"/>
  <c r="G13" i="3" s="1"/>
  <c r="J15" i="3"/>
  <c r="F15" i="3"/>
  <c r="G15" i="3" s="1"/>
  <c r="J23" i="3"/>
  <c r="F23" i="3"/>
  <c r="G23" i="3" s="1"/>
  <c r="J25" i="3"/>
  <c r="F25" i="3"/>
  <c r="G25" i="3" s="1"/>
  <c r="E27" i="3"/>
  <c r="J9" i="3"/>
  <c r="F9" i="3"/>
  <c r="G9" i="3" s="1"/>
  <c r="J19" i="3"/>
  <c r="F19" i="3"/>
  <c r="G19" i="3" s="1"/>
  <c r="J11" i="3"/>
  <c r="F11" i="3"/>
  <c r="G11" i="3" s="1"/>
  <c r="J17" i="3"/>
  <c r="F17" i="3"/>
  <c r="G17" i="3" s="1"/>
  <c r="J21" i="3"/>
  <c r="F21" i="3"/>
  <c r="G21" i="3" s="1"/>
  <c r="J10" i="3"/>
  <c r="J12" i="3"/>
  <c r="J14" i="3"/>
  <c r="J16" i="3"/>
  <c r="J18" i="3"/>
  <c r="J20" i="3"/>
  <c r="J22" i="3"/>
  <c r="J24" i="3"/>
  <c r="J26" i="3"/>
  <c r="I27" i="3"/>
  <c r="E5" i="2"/>
  <c r="E18" i="2"/>
  <c r="E4" i="2"/>
  <c r="E69" i="2"/>
  <c r="G27" i="3" l="1"/>
  <c r="F27" i="3"/>
  <c r="J27" i="3"/>
</calcChain>
</file>

<file path=xl/sharedStrings.xml><?xml version="1.0" encoding="utf-8"?>
<sst xmlns="http://schemas.openxmlformats.org/spreadsheetml/2006/main" count="130" uniqueCount="99">
  <si>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</si>
  <si>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</si>
  <si>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</si>
  <si>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</si>
  <si>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</si>
  <si>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</si>
  <si>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 xml:space="preserve">комплект плакатів / 07.2023 </t>
  </si>
  <si>
    <t>тарифікаційні списки / 08.2023</t>
  </si>
  <si>
    <t>інформаційні таблички на укриття / 10.2023</t>
  </si>
  <si>
    <t xml:space="preserve">Підписка </t>
  </si>
  <si>
    <t>Медикаменти</t>
  </si>
  <si>
    <t>Господарчі товари</t>
  </si>
  <si>
    <t>сантехніка / 02,07,11.2023</t>
  </si>
  <si>
    <t>господарчі товари / 05,06.2023</t>
  </si>
  <si>
    <t>шпалери / 05.2023</t>
  </si>
  <si>
    <t>будівельні матеріали / 05,06,10.2023</t>
  </si>
  <si>
    <t>фарба / 06.2023</t>
  </si>
  <si>
    <t>міжкімнатні двері 2 шт / 12.2023</t>
  </si>
  <si>
    <t>двері металопластикові 1 шт / 12.2023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</si>
  <si>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</si>
  <si>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</si>
  <si>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</si>
  <si>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</si>
  <si>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</si>
  <si>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карниз / 06.2023</t>
  </si>
  <si>
    <t>тюль / 08.2023</t>
  </si>
  <si>
    <t>інвентар / 10.2023</t>
  </si>
  <si>
    <t>вентилятор  2 шт / 11.2023</t>
  </si>
  <si>
    <t>обігрівач 3 шт / 11.2023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</si>
  <si>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</si>
  <si>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</si>
  <si>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</si>
  <si>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</si>
  <si>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</si>
  <si>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</si>
  <si>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</si>
  <si>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</si>
  <si>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 укриття / 08.2023</t>
  </si>
  <si>
    <t>поточний ремонт споруд  укриття / 08.2023</t>
  </si>
  <si>
    <t>Поточний ремонт каналізаційної мережі / 10.2023</t>
  </si>
  <si>
    <t>поточний ремонт електрообладнання / 10.2023</t>
  </si>
  <si>
    <t>Поточний ремонт покрівлі  / 09.2020</t>
  </si>
  <si>
    <t xml:space="preserve">Повірка засобів обліку </t>
  </si>
  <si>
    <t>повірка засобів обліку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</si>
  <si>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</si>
  <si>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</si>
  <si>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</si>
  <si>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</si>
  <si>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</si>
  <si>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</si>
  <si>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</si>
  <si>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</si>
  <si>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</si>
  <si>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</si>
  <si>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</si>
  <si>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внесення до бази ЄДР тех. паспорта /03.2023</t>
  </si>
  <si>
    <t>моніторинг та захист від шкідників / 03,04,05,06,07,08,10,11,12.2023</t>
  </si>
  <si>
    <t>онлайн доступ до електронних баз даних / 07.2023</t>
  </si>
  <si>
    <t>технагляд по поточному ремонту укриття / 08.2023</t>
  </si>
  <si>
    <t>промивка системи теплопостачання / 08.2023</t>
  </si>
  <si>
    <t xml:space="preserve"> дослідж. змивів та проб питн. Води / 10,11.2023</t>
  </si>
  <si>
    <t>Налаштуванння мережі інетрнет в укритті / 10.2023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</si>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</sst>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4A1E6798-82CF-46E1-BB77-47D291548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2DFE-E96F-451B-A4E9-E6D67896F9F5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1" customWidth="1"/>
    <col min="5" max="5" width="25" style="91" customWidth="1"/>
    <col min="6" max="10" width="25" style="129" customWidth="1"/>
    <col min="11" max="11" width="25" style="91" customWidth="1"/>
    <col min="12" max="13" width="25" style="129" customWidth="1"/>
    <col min="14" max="14" width="21.140625" style="91" customWidth="1"/>
    <col min="15" max="16" width="21.140625" style="129" customWidth="1"/>
    <col min="17" max="17" width="21.140625" style="91" hidden="1" customWidth="1"/>
    <col min="18" max="19" width="21.140625" style="129" hidden="1" customWidth="1"/>
    <col min="20" max="20" width="18.85546875" style="91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1" customWidth="1"/>
    <col min="27" max="28" width="18.85546875" style="129" customWidth="1"/>
    <col min="29" max="29" width="18.85546875" style="91" hidden="1" customWidth="1"/>
    <col min="30" max="31" width="18.85546875" style="129" hidden="1" customWidth="1"/>
    <col min="32" max="32" width="18.85546875" style="91" hidden="1" customWidth="1"/>
    <col min="33" max="34" width="18.85546875" style="129" hidden="1" customWidth="1"/>
    <col min="35" max="37" width="18.140625" style="129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62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63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64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65</v>
      </c>
      <c r="B6" s="48" t="s">
        <v>66</v>
      </c>
      <c r="C6" s="49" t="s">
        <v>67</v>
      </c>
      <c r="D6" s="50"/>
      <c r="E6" s="51" t="s">
        <v>68</v>
      </c>
      <c r="F6" s="52"/>
      <c r="G6" s="53"/>
      <c r="H6" s="54" t="s">
        <v>69</v>
      </c>
      <c r="I6" s="55"/>
      <c r="J6" s="56"/>
      <c r="K6" s="57" t="s">
        <v>70</v>
      </c>
      <c r="L6" s="58"/>
      <c r="M6" s="59"/>
      <c r="N6" s="57" t="s">
        <v>71</v>
      </c>
      <c r="O6" s="58"/>
      <c r="P6" s="59"/>
      <c r="Q6" s="57" t="s">
        <v>72</v>
      </c>
      <c r="R6" s="58"/>
      <c r="S6" s="59"/>
      <c r="T6" s="60" t="s">
        <v>73</v>
      </c>
      <c r="U6" s="61"/>
      <c r="V6" s="56"/>
      <c r="W6" s="61" t="s">
        <v>74</v>
      </c>
      <c r="X6" s="61"/>
      <c r="Y6" s="62"/>
      <c r="Z6" s="60" t="s">
        <v>75</v>
      </c>
      <c r="AA6" s="61"/>
      <c r="AB6" s="56"/>
      <c r="AC6" s="63" t="s">
        <v>76</v>
      </c>
      <c r="AD6" s="64"/>
      <c r="AE6" s="65"/>
      <c r="AF6" s="60" t="s">
        <v>77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78</v>
      </c>
      <c r="F7" s="71" t="s">
        <v>79</v>
      </c>
      <c r="G7" s="72" t="s">
        <v>80</v>
      </c>
      <c r="H7" s="70" t="s">
        <v>78</v>
      </c>
      <c r="I7" s="71" t="s">
        <v>79</v>
      </c>
      <c r="J7" s="72" t="s">
        <v>80</v>
      </c>
      <c r="K7" s="70" t="s">
        <v>78</v>
      </c>
      <c r="L7" s="71" t="s">
        <v>79</v>
      </c>
      <c r="M7" s="72" t="s">
        <v>80</v>
      </c>
      <c r="N7" s="70" t="s">
        <v>78</v>
      </c>
      <c r="O7" s="71" t="s">
        <v>79</v>
      </c>
      <c r="P7" s="72" t="s">
        <v>80</v>
      </c>
      <c r="Q7" s="70" t="s">
        <v>78</v>
      </c>
      <c r="R7" s="71" t="s">
        <v>79</v>
      </c>
      <c r="S7" s="72" t="s">
        <v>80</v>
      </c>
      <c r="T7" s="70" t="s">
        <v>78</v>
      </c>
      <c r="U7" s="71" t="s">
        <v>79</v>
      </c>
      <c r="V7" s="72" t="s">
        <v>80</v>
      </c>
      <c r="W7" s="70" t="s">
        <v>78</v>
      </c>
      <c r="X7" s="71" t="s">
        <v>79</v>
      </c>
      <c r="Y7" s="72" t="s">
        <v>80</v>
      </c>
      <c r="Z7" s="70" t="s">
        <v>78</v>
      </c>
      <c r="AA7" s="71" t="s">
        <v>79</v>
      </c>
      <c r="AB7" s="72" t="s">
        <v>80</v>
      </c>
      <c r="AC7" s="70" t="s">
        <v>78</v>
      </c>
      <c r="AD7" s="71" t="s">
        <v>79</v>
      </c>
      <c r="AE7" s="72" t="s">
        <v>80</v>
      </c>
      <c r="AF7" s="70" t="s">
        <v>78</v>
      </c>
      <c r="AG7" s="71" t="s">
        <v>79</v>
      </c>
      <c r="AH7" s="72" t="s">
        <v>80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97</v>
      </c>
      <c r="B9" s="117">
        <v>2111</v>
      </c>
      <c r="C9" s="118" t="s">
        <v>81</v>
      </c>
      <c r="D9" s="119"/>
      <c r="E9" s="85">
        <f>H9+T9+W9+Z9+AC9++AF9</f>
        <v>2812836.39</v>
      </c>
      <c r="F9" s="86">
        <f>I9+U9+X9+AA9+AD9++AG9</f>
        <v>2812836.3600000003</v>
      </c>
      <c r="G9" s="120">
        <f>E9-F9</f>
        <v>2.9999999795109034E-2</v>
      </c>
      <c r="H9" s="85">
        <f>K9+N9+Q9</f>
        <v>2812836.39</v>
      </c>
      <c r="I9" s="86">
        <f>L9+O9+R9</f>
        <v>2812836.3600000003</v>
      </c>
      <c r="J9" s="87">
        <f>H9-I9</f>
        <v>2.9999999795109034E-2</v>
      </c>
      <c r="K9" s="88">
        <v>2811302</v>
      </c>
      <c r="L9" s="89">
        <v>2811301.97</v>
      </c>
      <c r="M9" s="90">
        <f>K9-L9</f>
        <v>2.9999999795109034E-2</v>
      </c>
      <c r="N9" s="88">
        <v>1534.39</v>
      </c>
      <c r="O9" s="89">
        <v>1534.39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82</v>
      </c>
      <c r="D10" s="101"/>
      <c r="E10" s="93">
        <f t="shared" ref="E10:F26" si="1">H10+T10+W10+Z10+AC10++AF10</f>
        <v>663337.56999999995</v>
      </c>
      <c r="F10" s="94">
        <f t="shared" si="1"/>
        <v>663244.79999999993</v>
      </c>
      <c r="G10" s="121">
        <f>E10-F10</f>
        <v>92.770000000018626</v>
      </c>
      <c r="H10" s="93">
        <f>K10+N10+Q10</f>
        <v>663337.56999999995</v>
      </c>
      <c r="I10" s="94">
        <f>L10+O10+R10</f>
        <v>663244.79999999993</v>
      </c>
      <c r="J10" s="96">
        <f>H10-I10</f>
        <v>92.770000000018626</v>
      </c>
      <c r="K10" s="97">
        <v>663000</v>
      </c>
      <c r="L10" s="98">
        <v>662907.23</v>
      </c>
      <c r="M10" s="99">
        <f>K10-L10</f>
        <v>92.770000000018626</v>
      </c>
      <c r="N10" s="97">
        <v>337.57</v>
      </c>
      <c r="O10" s="98">
        <v>337.57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79955</v>
      </c>
      <c r="F11" s="94">
        <f t="shared" si="1"/>
        <v>79930.25</v>
      </c>
      <c r="G11" s="121">
        <f t="shared" ref="G11:G25" si="2">E11-F11</f>
        <v>24.75</v>
      </c>
      <c r="H11" s="93">
        <f t="shared" ref="H11:I26" si="3">K11+N11+Q11</f>
        <v>73100</v>
      </c>
      <c r="I11" s="94">
        <f t="shared" si="3"/>
        <v>73075.25</v>
      </c>
      <c r="J11" s="96">
        <f t="shared" ref="J11:J25" si="4">H11-I11</f>
        <v>24.75</v>
      </c>
      <c r="K11" s="97">
        <v>73100</v>
      </c>
      <c r="L11" s="98">
        <v>73075.25</v>
      </c>
      <c r="M11" s="99">
        <f t="shared" ref="M11:M25" si="5">K11-L11</f>
        <v>24.75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5</v>
      </c>
      <c r="U11" s="98">
        <v>5</v>
      </c>
      <c r="V11" s="99">
        <f t="shared" ref="V11:V25" si="8">T11-U11</f>
        <v>0</v>
      </c>
      <c r="W11" s="97">
        <v>6850</v>
      </c>
      <c r="X11" s="98">
        <v>6850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83</v>
      </c>
      <c r="D12" s="101"/>
      <c r="E12" s="93">
        <f t="shared" si="1"/>
        <v>0</v>
      </c>
      <c r="F12" s="94">
        <f t="shared" si="1"/>
        <v>0</v>
      </c>
      <c r="G12" s="95">
        <f t="shared" si="2"/>
        <v>0</v>
      </c>
      <c r="H12" s="93">
        <f>K12+N12+Q12</f>
        <v>0</v>
      </c>
      <c r="I12" s="94">
        <f t="shared" si="3"/>
        <v>0</v>
      </c>
      <c r="J12" s="96">
        <f t="shared" si="4"/>
        <v>0</v>
      </c>
      <c r="K12" s="97">
        <v>0</v>
      </c>
      <c r="L12" s="98">
        <v>0</v>
      </c>
      <c r="M12" s="99">
        <f t="shared" si="5"/>
        <v>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84</v>
      </c>
      <c r="D13" s="101"/>
      <c r="E13" s="93">
        <f t="shared" si="1"/>
        <v>390654.56</v>
      </c>
      <c r="F13" s="94">
        <f t="shared" si="1"/>
        <v>388531.98000000004</v>
      </c>
      <c r="G13" s="121">
        <f t="shared" si="2"/>
        <v>2122.5799999999581</v>
      </c>
      <c r="H13" s="93">
        <f t="shared" si="3"/>
        <v>263700</v>
      </c>
      <c r="I13" s="94">
        <f t="shared" si="3"/>
        <v>263687.28000000003</v>
      </c>
      <c r="J13" s="96">
        <f t="shared" si="4"/>
        <v>12.71999999997206</v>
      </c>
      <c r="K13" s="97">
        <v>263700</v>
      </c>
      <c r="L13" s="98">
        <v>263687.28000000003</v>
      </c>
      <c r="M13" s="99">
        <f t="shared" si="5"/>
        <v>12.71999999997206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126954.56</v>
      </c>
      <c r="U13" s="98">
        <v>124844.7</v>
      </c>
      <c r="V13" s="99">
        <f t="shared" si="8"/>
        <v>2109.8600000000006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31</v>
      </c>
      <c r="D14" s="101"/>
      <c r="E14" s="93">
        <f t="shared" si="1"/>
        <v>584000</v>
      </c>
      <c r="F14" s="94">
        <f t="shared" si="1"/>
        <v>583863.62</v>
      </c>
      <c r="G14" s="121">
        <f t="shared" si="2"/>
        <v>136.38000000000466</v>
      </c>
      <c r="H14" s="93">
        <f t="shared" si="3"/>
        <v>584000</v>
      </c>
      <c r="I14" s="94">
        <f t="shared" si="3"/>
        <v>583863.62</v>
      </c>
      <c r="J14" s="96">
        <f t="shared" si="4"/>
        <v>136.38000000000466</v>
      </c>
      <c r="K14" s="97">
        <v>584000</v>
      </c>
      <c r="L14" s="98">
        <v>583863.62</v>
      </c>
      <c r="M14" s="99">
        <f t="shared" si="5"/>
        <v>136.38000000000466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85</v>
      </c>
      <c r="D15" s="101"/>
      <c r="E15" s="93">
        <f t="shared" si="1"/>
        <v>3600</v>
      </c>
      <c r="F15" s="94">
        <f t="shared" si="1"/>
        <v>3556.2</v>
      </c>
      <c r="G15" s="121">
        <f t="shared" si="2"/>
        <v>43.800000000000182</v>
      </c>
      <c r="H15" s="93">
        <f t="shared" si="3"/>
        <v>3600</v>
      </c>
      <c r="I15" s="94">
        <f t="shared" si="3"/>
        <v>3556.2</v>
      </c>
      <c r="J15" s="96">
        <f t="shared" si="4"/>
        <v>43.800000000000182</v>
      </c>
      <c r="K15" s="97">
        <v>3600</v>
      </c>
      <c r="L15" s="98">
        <v>3556.2</v>
      </c>
      <c r="M15" s="99">
        <f t="shared" si="5"/>
        <v>43.800000000000182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86</v>
      </c>
      <c r="D16" s="101"/>
      <c r="E16" s="93">
        <f t="shared" si="1"/>
        <v>505000</v>
      </c>
      <c r="F16" s="94">
        <f t="shared" si="1"/>
        <v>501585.58</v>
      </c>
      <c r="G16" s="121">
        <f t="shared" si="2"/>
        <v>3414.4199999999837</v>
      </c>
      <c r="H16" s="93">
        <f t="shared" si="3"/>
        <v>505000</v>
      </c>
      <c r="I16" s="94">
        <f t="shared" si="3"/>
        <v>501585.58</v>
      </c>
      <c r="J16" s="96">
        <f t="shared" si="4"/>
        <v>3414.4199999999837</v>
      </c>
      <c r="K16" s="97">
        <v>505000</v>
      </c>
      <c r="L16" s="98">
        <v>501585.58</v>
      </c>
      <c r="M16" s="99">
        <f t="shared" si="5"/>
        <v>3414.4199999999837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87</v>
      </c>
      <c r="D17" s="101"/>
      <c r="E17" s="93">
        <f t="shared" si="1"/>
        <v>19330</v>
      </c>
      <c r="F17" s="94">
        <f t="shared" si="1"/>
        <v>12189.29</v>
      </c>
      <c r="G17" s="121">
        <f t="shared" si="2"/>
        <v>7140.7099999999991</v>
      </c>
      <c r="H17" s="93">
        <f t="shared" si="3"/>
        <v>19330</v>
      </c>
      <c r="I17" s="94">
        <f t="shared" si="3"/>
        <v>12189.29</v>
      </c>
      <c r="J17" s="96">
        <f t="shared" si="4"/>
        <v>7140.7099999999991</v>
      </c>
      <c r="K17" s="97">
        <v>19330</v>
      </c>
      <c r="L17" s="98">
        <v>12189.29</v>
      </c>
      <c r="M17" s="99">
        <f t="shared" si="5"/>
        <v>7140.7099999999991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88</v>
      </c>
      <c r="D18" s="101"/>
      <c r="E18" s="93">
        <f t="shared" si="1"/>
        <v>117000</v>
      </c>
      <c r="F18" s="94">
        <f t="shared" si="1"/>
        <v>114504.48</v>
      </c>
      <c r="G18" s="121">
        <f t="shared" si="2"/>
        <v>2495.5200000000041</v>
      </c>
      <c r="H18" s="93">
        <f t="shared" si="3"/>
        <v>117000</v>
      </c>
      <c r="I18" s="94">
        <f t="shared" si="3"/>
        <v>114504.48</v>
      </c>
      <c r="J18" s="96">
        <f t="shared" si="4"/>
        <v>2495.5200000000041</v>
      </c>
      <c r="K18" s="97">
        <v>117000</v>
      </c>
      <c r="L18" s="98">
        <v>114504.48</v>
      </c>
      <c r="M18" s="99">
        <f t="shared" si="5"/>
        <v>2495.5200000000041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89</v>
      </c>
      <c r="D19" s="101"/>
      <c r="E19" s="93">
        <f t="shared" si="1"/>
        <v>0</v>
      </c>
      <c r="F19" s="94">
        <f t="shared" si="1"/>
        <v>0</v>
      </c>
      <c r="G19" s="121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90</v>
      </c>
      <c r="D20" s="101"/>
      <c r="E20" s="93">
        <f t="shared" si="1"/>
        <v>4200</v>
      </c>
      <c r="F20" s="94">
        <f t="shared" si="1"/>
        <v>4183.2</v>
      </c>
      <c r="G20" s="121">
        <f t="shared" si="2"/>
        <v>16.800000000000182</v>
      </c>
      <c r="H20" s="93">
        <f t="shared" si="3"/>
        <v>4200</v>
      </c>
      <c r="I20" s="94">
        <f t="shared" si="3"/>
        <v>4183.2</v>
      </c>
      <c r="J20" s="96">
        <f t="shared" si="4"/>
        <v>16.800000000000182</v>
      </c>
      <c r="K20" s="97">
        <v>4200</v>
      </c>
      <c r="L20" s="98">
        <v>4183.2</v>
      </c>
      <c r="M20" s="99">
        <f t="shared" si="5"/>
        <v>16.800000000000182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2" t="s">
        <v>91</v>
      </c>
      <c r="D21" s="122"/>
      <c r="E21" s="93">
        <f t="shared" si="1"/>
        <v>1280</v>
      </c>
      <c r="F21" s="94">
        <f t="shared" si="1"/>
        <v>1280</v>
      </c>
      <c r="G21" s="121">
        <f t="shared" si="2"/>
        <v>0</v>
      </c>
      <c r="H21" s="93">
        <f t="shared" si="3"/>
        <v>1280</v>
      </c>
      <c r="I21" s="94">
        <f t="shared" si="3"/>
        <v>1280</v>
      </c>
      <c r="J21" s="96">
        <f t="shared" si="4"/>
        <v>0</v>
      </c>
      <c r="K21" s="97">
        <v>1280</v>
      </c>
      <c r="L21" s="98">
        <v>1280</v>
      </c>
      <c r="M21" s="99">
        <f t="shared" si="5"/>
        <v>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92</v>
      </c>
      <c r="D22" s="101"/>
      <c r="E22" s="93">
        <f t="shared" si="1"/>
        <v>0</v>
      </c>
      <c r="F22" s="94">
        <f t="shared" si="1"/>
        <v>0</v>
      </c>
      <c r="G22" s="121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93</v>
      </c>
      <c r="D23" s="101"/>
      <c r="E23" s="93">
        <f t="shared" si="1"/>
        <v>757.01</v>
      </c>
      <c r="F23" s="94">
        <f t="shared" si="1"/>
        <v>757.01</v>
      </c>
      <c r="G23" s="121">
        <f t="shared" si="2"/>
        <v>0</v>
      </c>
      <c r="H23" s="93">
        <f t="shared" si="3"/>
        <v>757.01</v>
      </c>
      <c r="I23" s="94">
        <f t="shared" si="3"/>
        <v>757.01</v>
      </c>
      <c r="J23" s="96">
        <f t="shared" si="4"/>
        <v>0</v>
      </c>
      <c r="K23" s="97">
        <v>757.01</v>
      </c>
      <c r="L23" s="98">
        <v>757.01</v>
      </c>
      <c r="M23" s="99">
        <f t="shared" si="5"/>
        <v>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94</v>
      </c>
      <c r="D24" s="101"/>
      <c r="E24" s="93">
        <f t="shared" si="1"/>
        <v>603000</v>
      </c>
      <c r="F24" s="94">
        <f t="shared" si="1"/>
        <v>602873</v>
      </c>
      <c r="G24" s="121">
        <f t="shared" si="2"/>
        <v>127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551000</v>
      </c>
      <c r="X24" s="98">
        <v>551000</v>
      </c>
      <c r="Y24" s="99">
        <f t="shared" si="9"/>
        <v>0</v>
      </c>
      <c r="Z24" s="97">
        <v>52000</v>
      </c>
      <c r="AA24" s="98">
        <v>51873</v>
      </c>
      <c r="AB24" s="99">
        <f t="shared" si="0"/>
        <v>127</v>
      </c>
      <c r="AC24" s="97">
        <v>0</v>
      </c>
      <c r="AD24" s="98">
        <v>0</v>
      </c>
      <c r="AE24" s="99">
        <f t="shared" si="10"/>
        <v>0</v>
      </c>
      <c r="AF24" s="97">
        <v>0</v>
      </c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3" t="s">
        <v>95</v>
      </c>
      <c r="D25" s="124"/>
      <c r="E25" s="93">
        <f t="shared" si="1"/>
        <v>0</v>
      </c>
      <c r="F25" s="94">
        <f t="shared" si="1"/>
        <v>0</v>
      </c>
      <c r="G25" s="121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5" t="s">
        <v>96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98</v>
      </c>
      <c r="B27" s="109"/>
      <c r="C27" s="109"/>
      <c r="D27" s="109"/>
      <c r="E27" s="127">
        <f t="shared" ref="E27:U27" si="12">SUM(E9:E26)</f>
        <v>5784950.5299999993</v>
      </c>
      <c r="F27" s="112">
        <f t="shared" si="12"/>
        <v>5769335.7700000005</v>
      </c>
      <c r="G27" s="110">
        <f t="shared" si="12"/>
        <v>15614.759999999762</v>
      </c>
      <c r="H27" s="114">
        <f t="shared" si="12"/>
        <v>5048140.97</v>
      </c>
      <c r="I27" s="112">
        <f t="shared" si="12"/>
        <v>5034763.0700000012</v>
      </c>
      <c r="J27" s="110">
        <f t="shared" si="12"/>
        <v>13377.899999999776</v>
      </c>
      <c r="K27" s="114">
        <f t="shared" ref="K27:P27" si="13">SUM(K9:K26)</f>
        <v>5046269.01</v>
      </c>
      <c r="L27" s="112">
        <f t="shared" si="13"/>
        <v>5032891.1100000013</v>
      </c>
      <c r="M27" s="113">
        <f t="shared" si="13"/>
        <v>13377.899999999776</v>
      </c>
      <c r="N27" s="114">
        <f t="shared" si="13"/>
        <v>1871.96</v>
      </c>
      <c r="O27" s="112">
        <f t="shared" si="13"/>
        <v>1871.96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126959.56</v>
      </c>
      <c r="U27" s="112">
        <f t="shared" si="12"/>
        <v>124849.7</v>
      </c>
      <c r="V27" s="113">
        <f>SUM(V9:V25)</f>
        <v>2109.8600000000006</v>
      </c>
      <c r="W27" s="111">
        <f>SUM(W9:W26)</f>
        <v>557850</v>
      </c>
      <c r="X27" s="112">
        <f>SUM(X9:X26)</f>
        <v>557850</v>
      </c>
      <c r="Y27" s="113">
        <f>SUM(Y9:Y25)</f>
        <v>0</v>
      </c>
      <c r="Z27" s="114">
        <f>SUM(Z9:Z26)</f>
        <v>52000</v>
      </c>
      <c r="AA27" s="112">
        <f>SUM(AA9:AA26)</f>
        <v>51873</v>
      </c>
      <c r="AB27" s="113">
        <f>SUM(AB9:AB25)</f>
        <v>127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8C62-1464-46A5-899D-FBC18E265453}">
  <sheetPr codeName="Лист5">
    <pageSetUpPr fitToPage="1"/>
  </sheetPr>
  <dimension ref="A1:O122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73075.25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73075.25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4000</f>
        <v>4000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f>260.55+970</f>
        <v>1230.55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1230.55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83.94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206</v>
      </c>
      <c r="B10" s="19" t="s">
        <v>6</v>
      </c>
      <c r="C10" s="17">
        <v>110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19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202</v>
      </c>
      <c r="B12" s="19" t="s">
        <v>8</v>
      </c>
      <c r="C12" s="17">
        <v>970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9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10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11</v>
      </c>
      <c r="C17" s="12"/>
      <c r="D17" s="13">
        <f>29885+22764</f>
        <v>52649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52649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12</v>
      </c>
      <c r="C19" s="17">
        <f>1020+6090+1050</f>
        <v>8160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22" t="s">
        <v>13</v>
      </c>
      <c r="C20" s="17">
        <f>3630+765</f>
        <v>4395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505</v>
      </c>
      <c r="B21" s="22" t="s">
        <v>14</v>
      </c>
      <c r="C21" s="17">
        <v>5075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2" t="s">
        <v>15</v>
      </c>
      <c r="C22" s="17">
        <f>2250+965+114</f>
        <v>3329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2" t="s">
        <v>16</v>
      </c>
      <c r="C23" s="17">
        <v>10090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3" t="s">
        <v>17</v>
      </c>
      <c r="C24" s="17">
        <v>10400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509</v>
      </c>
      <c r="B25" s="19" t="s">
        <v>18</v>
      </c>
      <c r="C25" s="17">
        <v>11200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19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20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2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21</v>
      </c>
      <c r="C42" s="25"/>
      <c r="D42" s="13">
        <v>2827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24" t="s">
        <v>22</v>
      </c>
      <c r="C43" s="25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2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24" t="s">
        <v>23</v>
      </c>
      <c r="C49" s="25"/>
      <c r="D49" s="13">
        <f>1450+10918.7</f>
        <v>12368.7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12368.7</v>
      </c>
      <c r="D50" s="17"/>
      <c r="E50" s="18">
        <f>D49-C50</f>
        <v>0</v>
      </c>
    </row>
    <row r="51" spans="1:15" collapsed="1" x14ac:dyDescent="0.3">
      <c r="A51" s="11">
        <v>911</v>
      </c>
      <c r="B51" s="22" t="s">
        <v>24</v>
      </c>
      <c r="C51" s="17">
        <v>250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914</v>
      </c>
      <c r="B52" s="22" t="s">
        <v>25</v>
      </c>
      <c r="C52" s="17">
        <v>1200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906</v>
      </c>
      <c r="B53" s="22" t="s">
        <v>26</v>
      </c>
      <c r="C53" s="17">
        <v>3005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8.75" customHeight="1" x14ac:dyDescent="0.3">
      <c r="A54" s="11">
        <v>918</v>
      </c>
      <c r="B54" s="22" t="s">
        <v>27</v>
      </c>
      <c r="C54" s="17">
        <v>1085.4000000000001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901</v>
      </c>
      <c r="B55" s="22" t="s">
        <v>28</v>
      </c>
      <c r="C55" s="17">
        <v>6828.3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6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6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6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6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7" t="s">
        <v>29</v>
      </c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7"/>
      <c r="D65" s="28" t="s">
        <v>30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8" t="s">
        <v>30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8" t="s">
        <v>30</v>
      </c>
    </row>
    <row r="68" spans="1:15" ht="39.75" customHeight="1" x14ac:dyDescent="0.3">
      <c r="A68" s="4">
        <v>2240</v>
      </c>
      <c r="B68" s="5" t="s">
        <v>31</v>
      </c>
      <c r="C68" s="5"/>
      <c r="D68" s="6">
        <f>SUM(D70:D106)</f>
        <v>583863.62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9">
        <v>2240</v>
      </c>
      <c r="B69" s="29"/>
      <c r="C69" s="10"/>
      <c r="D69" s="10">
        <f>ЗДО2!I14</f>
        <v>583863.62</v>
      </c>
      <c r="E69" s="8" t="b">
        <f>D69=D68</f>
        <v>1</v>
      </c>
    </row>
    <row r="70" spans="1:15" collapsed="1" x14ac:dyDescent="0.3">
      <c r="A70" s="14">
        <v>2240.1</v>
      </c>
      <c r="B70" s="12" t="s">
        <v>32</v>
      </c>
      <c r="C70" s="12"/>
      <c r="D70" s="13">
        <f>13956+2692+9044+13398+2204</f>
        <v>41294</v>
      </c>
    </row>
    <row r="71" spans="1:15" ht="19.5" hidden="1" customHeight="1" x14ac:dyDescent="0.3">
      <c r="A71" s="14">
        <v>2240.1999999999998</v>
      </c>
      <c r="B71" s="24" t="s">
        <v>33</v>
      </c>
      <c r="C71" s="25"/>
      <c r="D71" s="13"/>
    </row>
    <row r="72" spans="1:15" ht="20.25" hidden="1" customHeight="1" x14ac:dyDescent="0.3">
      <c r="A72" s="14">
        <v>2240.3000000000002</v>
      </c>
      <c r="B72" s="24" t="s">
        <v>34</v>
      </c>
      <c r="C72" s="25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4" t="s">
        <v>35</v>
      </c>
      <c r="C79" s="25"/>
      <c r="D79" s="13"/>
    </row>
    <row r="80" spans="1:15" x14ac:dyDescent="0.3">
      <c r="A80" s="14">
        <v>2240.5</v>
      </c>
      <c r="B80" s="24" t="s">
        <v>36</v>
      </c>
      <c r="C80" s="25"/>
      <c r="D80" s="13">
        <f>491882+5488.47</f>
        <v>497370.47</v>
      </c>
    </row>
    <row r="81" spans="1:15" hidden="1" outlineLevel="1" x14ac:dyDescent="0.3">
      <c r="A81" s="14"/>
      <c r="B81" s="15"/>
      <c r="C81" s="16">
        <f>SUM(C82:C89)</f>
        <v>497370.47</v>
      </c>
      <c r="D81" s="17"/>
      <c r="E81" s="18">
        <f>D80-C81</f>
        <v>0</v>
      </c>
    </row>
    <row r="82" spans="1:15" ht="17.25" customHeight="1" collapsed="1" x14ac:dyDescent="0.3">
      <c r="A82" s="14">
        <v>509</v>
      </c>
      <c r="B82" s="19" t="s">
        <v>37</v>
      </c>
      <c r="C82" s="17">
        <v>41924</v>
      </c>
      <c r="D82" s="17"/>
    </row>
    <row r="83" spans="1:15" ht="17.25" customHeight="1" x14ac:dyDescent="0.3">
      <c r="A83" s="14">
        <v>501</v>
      </c>
      <c r="B83" s="19" t="s">
        <v>38</v>
      </c>
      <c r="C83" s="17">
        <v>449958</v>
      </c>
      <c r="D83" s="17"/>
    </row>
    <row r="84" spans="1:15" x14ac:dyDescent="0.3">
      <c r="A84" s="14">
        <v>511</v>
      </c>
      <c r="B84" s="19" t="s">
        <v>39</v>
      </c>
      <c r="C84" s="17">
        <f>1837.47</f>
        <v>1837.47</v>
      </c>
      <c r="D84" s="17"/>
    </row>
    <row r="85" spans="1:15" x14ac:dyDescent="0.3">
      <c r="A85" s="14">
        <v>512</v>
      </c>
      <c r="B85" s="19" t="s">
        <v>40</v>
      </c>
      <c r="C85" s="17">
        <f>3651</f>
        <v>3651</v>
      </c>
      <c r="D85" s="17"/>
    </row>
    <row r="86" spans="1:15" hidden="1" x14ac:dyDescent="0.3">
      <c r="A86" s="14"/>
      <c r="B86" s="22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4" t="s">
        <v>41</v>
      </c>
      <c r="C90" s="25"/>
      <c r="D90" s="13"/>
    </row>
    <row r="91" spans="1:15" x14ac:dyDescent="0.3">
      <c r="A91" s="14">
        <v>2240.6999999999998</v>
      </c>
      <c r="B91" s="24" t="s">
        <v>42</v>
      </c>
      <c r="C91" s="25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19" t="s">
        <v>43</v>
      </c>
      <c r="C93" s="17">
        <v>125.57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4" t="s">
        <v>44</v>
      </c>
      <c r="C97" s="25"/>
      <c r="D97" s="13">
        <v>1160.5999999999999</v>
      </c>
    </row>
    <row r="98" spans="1:5" x14ac:dyDescent="0.3">
      <c r="A98" s="14">
        <v>2240.9</v>
      </c>
      <c r="B98" s="24" t="s">
        <v>45</v>
      </c>
      <c r="C98" s="25"/>
      <c r="D98" s="13">
        <v>544.79999999999995</v>
      </c>
    </row>
    <row r="99" spans="1:5" hidden="1" x14ac:dyDescent="0.3">
      <c r="A99" s="14">
        <v>2241.1</v>
      </c>
      <c r="B99" s="24" t="s">
        <v>46</v>
      </c>
      <c r="C99" s="25"/>
      <c r="D99" s="13"/>
    </row>
    <row r="100" spans="1:5" hidden="1" x14ac:dyDescent="0.3">
      <c r="A100" s="14">
        <v>2241.1999999999998</v>
      </c>
      <c r="B100" s="24" t="s">
        <v>47</v>
      </c>
      <c r="C100" s="25"/>
      <c r="D100" s="13"/>
    </row>
    <row r="101" spans="1:5" x14ac:dyDescent="0.3">
      <c r="A101" s="14">
        <v>2241.3000000000002</v>
      </c>
      <c r="B101" s="24" t="s">
        <v>48</v>
      </c>
      <c r="C101" s="25"/>
      <c r="D101" s="13">
        <f>5089+442+1012+221+506+221+506</f>
        <v>7997</v>
      </c>
    </row>
    <row r="102" spans="1:5" hidden="1" x14ac:dyDescent="0.3">
      <c r="A102" s="14">
        <v>2241.4</v>
      </c>
      <c r="B102" s="24" t="s">
        <v>49</v>
      </c>
      <c r="C102" s="25"/>
      <c r="D102" s="13"/>
    </row>
    <row r="103" spans="1:5" hidden="1" x14ac:dyDescent="0.3">
      <c r="A103" s="14">
        <v>2241.5</v>
      </c>
      <c r="B103" s="24" t="s">
        <v>50</v>
      </c>
      <c r="C103" s="25"/>
      <c r="D103" s="13"/>
    </row>
    <row r="104" spans="1:5" ht="38.25" customHeight="1" x14ac:dyDescent="0.3">
      <c r="A104" s="14">
        <v>2241.6</v>
      </c>
      <c r="B104" s="30" t="s">
        <v>51</v>
      </c>
      <c r="C104" s="25"/>
      <c r="D104" s="13">
        <v>5476.54</v>
      </c>
    </row>
    <row r="105" spans="1:5" hidden="1" x14ac:dyDescent="0.3">
      <c r="A105" s="14">
        <v>2241.6999999999998</v>
      </c>
      <c r="B105" s="24" t="s">
        <v>52</v>
      </c>
      <c r="C105" s="25"/>
      <c r="D105" s="13"/>
    </row>
    <row r="106" spans="1:5" x14ac:dyDescent="0.3">
      <c r="A106" s="14">
        <v>2241.9</v>
      </c>
      <c r="B106" s="24" t="s">
        <v>53</v>
      </c>
      <c r="C106" s="25"/>
      <c r="D106" s="13">
        <f>19268.62+10626.02</f>
        <v>29894.639999999999</v>
      </c>
    </row>
    <row r="107" spans="1:5" hidden="1" outlineLevel="1" x14ac:dyDescent="0.3">
      <c r="A107" s="14"/>
      <c r="B107" s="15"/>
      <c r="C107" s="16">
        <f>SUM(C108:C122)</f>
        <v>29894.639999999999</v>
      </c>
      <c r="D107" s="31"/>
      <c r="E107" s="18">
        <f>D106-C107</f>
        <v>0</v>
      </c>
    </row>
    <row r="108" spans="1:5" ht="37.5" collapsed="1" x14ac:dyDescent="0.3">
      <c r="A108" s="14">
        <v>902</v>
      </c>
      <c r="B108" s="26" t="s">
        <v>54</v>
      </c>
      <c r="C108" s="17">
        <f>200+100+100+100+100+100+100+200+100+100</f>
        <v>1200</v>
      </c>
      <c r="D108" s="17"/>
    </row>
    <row r="109" spans="1:5" x14ac:dyDescent="0.3">
      <c r="A109" s="14">
        <v>906</v>
      </c>
      <c r="B109" s="23" t="s">
        <v>55</v>
      </c>
      <c r="C109" s="17">
        <v>1000</v>
      </c>
      <c r="D109" s="17"/>
    </row>
    <row r="110" spans="1:5" ht="37.5" x14ac:dyDescent="0.3">
      <c r="A110" s="14">
        <v>908</v>
      </c>
      <c r="B110" s="26" t="s">
        <v>56</v>
      </c>
      <c r="C110" s="17">
        <f>481.08+509+509+509+509+509+509*2+509+509</f>
        <v>5062.08</v>
      </c>
      <c r="D110" s="17"/>
    </row>
    <row r="111" spans="1:5" x14ac:dyDescent="0.3">
      <c r="A111" s="14">
        <v>916</v>
      </c>
      <c r="B111" s="26" t="s">
        <v>57</v>
      </c>
      <c r="C111" s="17">
        <v>487.46</v>
      </c>
      <c r="D111" s="17"/>
    </row>
    <row r="112" spans="1:5" x14ac:dyDescent="0.3">
      <c r="A112" s="14">
        <v>919</v>
      </c>
      <c r="B112" s="26" t="s">
        <v>58</v>
      </c>
      <c r="C112" s="17">
        <v>11811.4</v>
      </c>
      <c r="D112" s="17"/>
    </row>
    <row r="113" spans="1:4" x14ac:dyDescent="0.3">
      <c r="A113" s="14">
        <v>917</v>
      </c>
      <c r="B113" s="26" t="s">
        <v>59</v>
      </c>
      <c r="C113" s="17">
        <v>2143.6799999999998</v>
      </c>
      <c r="D113" s="17"/>
    </row>
    <row r="114" spans="1:4" x14ac:dyDescent="0.3">
      <c r="A114" s="14">
        <v>907</v>
      </c>
      <c r="B114" s="26" t="s">
        <v>60</v>
      </c>
      <c r="C114" s="17">
        <f>1383.47+1406.55</f>
        <v>2790.02</v>
      </c>
      <c r="D114" s="17"/>
    </row>
    <row r="115" spans="1:4" x14ac:dyDescent="0.3">
      <c r="A115" s="14">
        <v>920</v>
      </c>
      <c r="B115" s="26" t="s">
        <v>61</v>
      </c>
      <c r="C115" s="17">
        <v>5400</v>
      </c>
      <c r="D115" s="17"/>
    </row>
    <row r="116" spans="1:4" hidden="1" x14ac:dyDescent="0.3">
      <c r="A116" s="14"/>
      <c r="B116" s="32"/>
      <c r="C116" s="17"/>
      <c r="D116" s="17"/>
    </row>
    <row r="117" spans="1:4" hidden="1" x14ac:dyDescent="0.3">
      <c r="A117" s="14"/>
      <c r="B117" s="22"/>
      <c r="C117" s="11"/>
      <c r="D117" s="17"/>
    </row>
    <row r="118" spans="1:4" hidden="1" x14ac:dyDescent="0.3">
      <c r="A118" s="14"/>
      <c r="B118" s="22"/>
      <c r="C118" s="17"/>
      <c r="D118" s="17"/>
    </row>
    <row r="119" spans="1:4" hidden="1" x14ac:dyDescent="0.3">
      <c r="A119" s="14"/>
      <c r="B119" s="22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outlineLevel="1" x14ac:dyDescent="0.3">
      <c r="B121" s="33"/>
      <c r="D121" s="3" t="b">
        <f>D68=D69</f>
        <v>1</v>
      </c>
    </row>
    <row r="122" spans="1:4" hidden="1" collapsed="1" x14ac:dyDescent="0.3">
      <c r="B122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2024-02-13T10:26:46Z</dcterms:created>
  <dcterms:modified xsi:type="dcterms:W3CDTF">2024-02-13T10:26:47Z</dcterms:modified>
</cp:coreProperties>
</file>