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ЗДО\"/>
    </mc:Choice>
  </mc:AlternateContent>
  <xr:revisionPtr revIDLastSave="0" documentId="13_ncr:1_{6FAE65B9-A9BE-4DD2-9BE8-4AB51C6FA9FF}" xr6:coauthVersionLast="36" xr6:coauthVersionMax="36" xr10:uidLastSave="{00000000-0000-0000-0000-000000000000}"/>
  <bookViews>
    <workbookView xWindow="0" yWindow="0" windowWidth="28800" windowHeight="11325" xr2:uid="{4A5A725D-7995-485D-8AD2-7F137947F662}"/>
  </bookViews>
  <sheets>
    <sheet name="ЗДО4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F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M23" i="3" s="1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J22" i="3" s="1"/>
  <c r="AH21" i="3"/>
  <c r="AE21" i="3"/>
  <c r="AB21" i="3"/>
  <c r="Y21" i="3"/>
  <c r="V21" i="3"/>
  <c r="S21" i="3"/>
  <c r="P21" i="3"/>
  <c r="K21" i="3"/>
  <c r="H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K17" i="3"/>
  <c r="M17" i="3" s="1"/>
  <c r="I17" i="3"/>
  <c r="F17" i="3" s="1"/>
  <c r="H17" i="3"/>
  <c r="AH16" i="3"/>
  <c r="AE16" i="3"/>
  <c r="AB16" i="3"/>
  <c r="Y16" i="3"/>
  <c r="V16" i="3"/>
  <c r="S16" i="3"/>
  <c r="P16" i="3"/>
  <c r="K16" i="3"/>
  <c r="I16" i="3"/>
  <c r="F16" i="3" s="1"/>
  <c r="AH15" i="3"/>
  <c r="AE15" i="3"/>
  <c r="AB15" i="3"/>
  <c r="Y15" i="3"/>
  <c r="V15" i="3"/>
  <c r="S15" i="3"/>
  <c r="P15" i="3"/>
  <c r="M15" i="3"/>
  <c r="I15" i="3"/>
  <c r="F15" i="3" s="1"/>
  <c r="H15" i="3"/>
  <c r="J15" i="3" s="1"/>
  <c r="AH14" i="3"/>
  <c r="AE14" i="3"/>
  <c r="AB14" i="3"/>
  <c r="Y14" i="3"/>
  <c r="V14" i="3"/>
  <c r="S14" i="3"/>
  <c r="P14" i="3"/>
  <c r="M14" i="3"/>
  <c r="K14" i="3"/>
  <c r="I14" i="3"/>
  <c r="F14" i="3" s="1"/>
  <c r="H14" i="3"/>
  <c r="AH13" i="3"/>
  <c r="AE13" i="3"/>
  <c r="AB13" i="3"/>
  <c r="Y13" i="3"/>
  <c r="V13" i="3"/>
  <c r="S13" i="3"/>
  <c r="P13" i="3"/>
  <c r="K13" i="3"/>
  <c r="I13" i="3"/>
  <c r="F13" i="3" s="1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K11" i="3"/>
  <c r="H11" i="3" s="1"/>
  <c r="I11" i="3"/>
  <c r="F11" i="3" s="1"/>
  <c r="AH10" i="3"/>
  <c r="AE10" i="3"/>
  <c r="AB10" i="3"/>
  <c r="Y10" i="3"/>
  <c r="V10" i="3"/>
  <c r="S10" i="3"/>
  <c r="P10" i="3"/>
  <c r="K10" i="3"/>
  <c r="I10" i="3"/>
  <c r="F10" i="3" s="1"/>
  <c r="AH9" i="3"/>
  <c r="AE9" i="3"/>
  <c r="AB9" i="3"/>
  <c r="Y9" i="3"/>
  <c r="V9" i="3"/>
  <c r="S9" i="3"/>
  <c r="P9" i="3"/>
  <c r="K9" i="3"/>
  <c r="H9" i="3" s="1"/>
  <c r="J9" i="3" s="1"/>
  <c r="I9" i="3"/>
  <c r="F9" i="3" s="1"/>
  <c r="C113" i="2"/>
  <c r="C112" i="2"/>
  <c r="C111" i="2"/>
  <c r="C109" i="2"/>
  <c r="C108" i="2"/>
  <c r="C107" i="2"/>
  <c r="E107" i="2" s="1"/>
  <c r="D101" i="2"/>
  <c r="C92" i="2"/>
  <c r="E92" i="2" s="1"/>
  <c r="C81" i="2"/>
  <c r="E81" i="2" s="1"/>
  <c r="C73" i="2"/>
  <c r="E73" i="2" s="1"/>
  <c r="D70" i="2"/>
  <c r="D68" i="2" s="1"/>
  <c r="D123" i="2" s="1"/>
  <c r="C52" i="2"/>
  <c r="C51" i="2"/>
  <c r="E51" i="2" s="1"/>
  <c r="C45" i="2"/>
  <c r="E45" i="2" s="1"/>
  <c r="C38" i="2"/>
  <c r="E38" i="2" s="1"/>
  <c r="D36" i="2"/>
  <c r="D4" i="2" s="1"/>
  <c r="D64" i="2" s="1"/>
  <c r="C20" i="2"/>
  <c r="C19" i="2"/>
  <c r="C18" i="2"/>
  <c r="E18" i="2" s="1"/>
  <c r="C8" i="2"/>
  <c r="E8" i="2" s="1"/>
  <c r="M9" i="3" l="1"/>
  <c r="M11" i="3"/>
  <c r="H23" i="3"/>
  <c r="J21" i="3"/>
  <c r="E21" i="3"/>
  <c r="G21" i="3" s="1"/>
  <c r="F27" i="3"/>
  <c r="P27" i="3"/>
  <c r="AB27" i="3"/>
  <c r="J19" i="3"/>
  <c r="E19" i="3"/>
  <c r="G19" i="3" s="1"/>
  <c r="J24" i="3"/>
  <c r="E24" i="3"/>
  <c r="G24" i="3" s="1"/>
  <c r="E9" i="3"/>
  <c r="S27" i="3"/>
  <c r="AE27" i="3"/>
  <c r="G12" i="3"/>
  <c r="H18" i="3"/>
  <c r="M21" i="3"/>
  <c r="E22" i="3"/>
  <c r="G22" i="3" s="1"/>
  <c r="J23" i="3"/>
  <c r="E23" i="3"/>
  <c r="G23" i="3" s="1"/>
  <c r="K27" i="3"/>
  <c r="J12" i="3"/>
  <c r="E15" i="3"/>
  <c r="J26" i="3"/>
  <c r="E26" i="3"/>
  <c r="G26" i="3" s="1"/>
  <c r="J14" i="3"/>
  <c r="E14" i="3"/>
  <c r="G14" i="3" s="1"/>
  <c r="V27" i="3"/>
  <c r="AH27" i="3"/>
  <c r="M10" i="3"/>
  <c r="H10" i="3"/>
  <c r="M16" i="3"/>
  <c r="H16" i="3"/>
  <c r="Y27" i="3"/>
  <c r="J11" i="3"/>
  <c r="E11" i="3"/>
  <c r="G11" i="3" s="1"/>
  <c r="J17" i="3"/>
  <c r="E17" i="3"/>
  <c r="G17" i="3" s="1"/>
  <c r="I27" i="3"/>
  <c r="M13" i="3"/>
  <c r="H13" i="3"/>
  <c r="G15" i="3"/>
  <c r="J20" i="3"/>
  <c r="E20" i="3"/>
  <c r="G20" i="3" s="1"/>
  <c r="J25" i="3"/>
  <c r="E25" i="3"/>
  <c r="G25" i="3" s="1"/>
  <c r="G9" i="3"/>
  <c r="E4" i="2"/>
  <c r="E69" i="2"/>
  <c r="E5" i="2"/>
  <c r="M27" i="3" l="1"/>
  <c r="J18" i="3"/>
  <c r="E18" i="3"/>
  <c r="G18" i="3" s="1"/>
  <c r="J16" i="3"/>
  <c r="E16" i="3"/>
  <c r="G16" i="3" s="1"/>
  <c r="J13" i="3"/>
  <c r="E13" i="3"/>
  <c r="G13" i="3" s="1"/>
  <c r="J10" i="3"/>
  <c r="E10" i="3"/>
  <c r="H27" i="3"/>
  <c r="G10" i="3" l="1"/>
  <c r="G27" i="3" s="1"/>
  <c r="E27" i="3"/>
  <c r="J27" i="3"/>
</calcChain>
</file>

<file path=xl/sharedStrings.xml><?xml version="1.0" encoding="utf-8"?>
<sst xmlns="http://schemas.openxmlformats.org/spreadsheetml/2006/main" count="109" uniqueCount="78">
  <si>
    <t>Касові видатки ЗДО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</si>
  <si>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</si>
  <si>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</si>
  <si>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</si>
  <si>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</si>
  <si>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</si>
  <si>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 xml:space="preserve">Медикаменти </t>
  </si>
  <si>
    <t>Господарчі товари</t>
  </si>
  <si>
    <t>гос.тов / 02.2024</t>
  </si>
  <si>
    <t>буд.мат / 02,03.2024</t>
  </si>
  <si>
    <t>Миючі засоби  /02.2024</t>
  </si>
  <si>
    <t>Меблі</t>
  </si>
  <si>
    <t>Бензин</t>
  </si>
  <si>
    <t>Запчастини</t>
  </si>
  <si>
    <t>Ін.матеріали</t>
  </si>
  <si>
    <t>порохотяг / 03.2024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</si>
  <si>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</si>
  <si>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</si>
  <si>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</si>
  <si>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</si>
  <si>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</si>
  <si>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</si>
  <si>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</si>
  <si>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</si>
  <si>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</si>
  <si>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</si>
  <si>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</si>
  <si>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</si>
  <si>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</si>
  <si>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/01,02,03.2024</t>
  </si>
  <si>
    <t>Вивіз сміття ВУКГ</t>
  </si>
  <si>
    <t>Санстанція  СЕС</t>
  </si>
  <si>
    <t>Внутрішньо-будинкове обслуговування
КП Нововолинськтеплокомуненерго</t>
  </si>
  <si>
    <t xml:space="preserve">Прочистка труб каналізації </t>
  </si>
  <si>
    <t>Інші послуги</t>
  </si>
  <si>
    <t>обсл. системи оповіщення / 01,02,03.2024</t>
  </si>
  <si>
    <t>моніторинг. та захист від шкідників / 02,03.2024</t>
  </si>
  <si>
    <t>заправка картр. / 02.204</t>
  </si>
  <si>
    <t>регенерація картр. / 02.2024</t>
  </si>
  <si>
    <t>дослідж. Змивів та проб питн. Води / 03.2024</t>
  </si>
  <si>
    <t>тех. підтримка веб.рес. / 03.2024</t>
  </si>
  <si>
    <t>Кошторисні призначення та касові видатки 
Управління освіти Нововолинської міської ради Волинської обл., ЗДО</t>
  </si>
  <si>
    <t>за 3 місяці 2024 р.</t>
  </si>
  <si>
    <t>на 01.03.2024 (11.03.24)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</si>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</sst>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5" fillId="0" borderId="27" xfId="1" applyFont="1" applyBorder="1" applyAlignment="1">
      <alignment horizontal="left" vertical="center" wrapText="1" inden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4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5" fontId="15" fillId="5" borderId="31" xfId="1" applyNumberFormat="1" applyFont="1" applyFill="1" applyBorder="1" applyAlignment="1" applyProtection="1">
      <alignment horizontal="center" vertical="center" wrapText="1"/>
    </xf>
    <xf numFmtId="164" fontId="15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7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7" xfId="1" applyNumberFormat="1" applyFont="1" applyFill="1" applyBorder="1" applyAlignment="1" applyProtection="1">
      <alignment horizontal="center" vertical="center" wrapText="1"/>
    </xf>
    <xf numFmtId="0" fontId="15" fillId="0" borderId="30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5A23C712-E362-488F-8A67-E209560EFD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F39E-FF8B-4FBB-8A6F-7CBC87E5A5A7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9" customWidth="1"/>
    <col min="2" max="2" width="12.28515625" style="127" customWidth="1"/>
    <col min="3" max="3" width="16" style="128" customWidth="1"/>
    <col min="4" max="4" width="38.5703125" style="93" customWidth="1"/>
    <col min="5" max="5" width="25" style="93" customWidth="1"/>
    <col min="6" max="10" width="25" style="128" customWidth="1"/>
    <col min="11" max="11" width="25" style="93" customWidth="1"/>
    <col min="12" max="13" width="25" style="128" customWidth="1"/>
    <col min="14" max="14" width="21.140625" style="93" hidden="1" customWidth="1"/>
    <col min="15" max="16" width="21.140625" style="128" hidden="1" customWidth="1"/>
    <col min="17" max="17" width="21.140625" style="93" hidden="1" customWidth="1"/>
    <col min="18" max="19" width="21.140625" style="128" hidden="1" customWidth="1"/>
    <col min="20" max="20" width="18.85546875" style="93" customWidth="1"/>
    <col min="21" max="22" width="18.85546875" style="128" customWidth="1"/>
    <col min="23" max="24" width="19.140625" style="128" customWidth="1"/>
    <col min="25" max="25" width="19.28515625" style="128" customWidth="1"/>
    <col min="26" max="26" width="18.85546875" style="93" hidden="1" customWidth="1"/>
    <col min="27" max="28" width="18.85546875" style="128" hidden="1" customWidth="1"/>
    <col min="29" max="29" width="18.85546875" style="93" hidden="1" customWidth="1"/>
    <col min="30" max="31" width="18.85546875" style="128" hidden="1" customWidth="1"/>
    <col min="32" max="32" width="18.85546875" style="93" hidden="1" customWidth="1"/>
    <col min="33" max="34" width="18.85546875" style="128" hidden="1" customWidth="1"/>
    <col min="35" max="37" width="18.140625" style="128" customWidth="1"/>
    <col min="38" max="39" width="14.28515625" style="93" customWidth="1"/>
    <col min="40" max="16384" width="9.140625" style="93"/>
  </cols>
  <sheetData>
    <row r="1" spans="1:38" s="40" customFormat="1" ht="4.5" customHeight="1" x14ac:dyDescent="0.3">
      <c r="A1" s="35"/>
      <c r="B1" s="36"/>
      <c r="C1" s="37"/>
      <c r="D1" s="37"/>
      <c r="E1" s="37"/>
      <c r="F1" s="37"/>
      <c r="G1" s="38"/>
      <c r="H1" s="37"/>
      <c r="I1" s="39"/>
      <c r="J1" s="39"/>
      <c r="L1" s="37"/>
      <c r="M1" s="38"/>
      <c r="O1" s="37"/>
      <c r="P1" s="38"/>
      <c r="R1" s="37"/>
      <c r="S1" s="38"/>
      <c r="U1" s="37"/>
      <c r="V1" s="37"/>
      <c r="W1" s="37"/>
      <c r="X1" s="39"/>
      <c r="Y1" s="39"/>
      <c r="AA1" s="37"/>
      <c r="AB1" s="37"/>
      <c r="AD1" s="37"/>
      <c r="AE1" s="37"/>
      <c r="AG1" s="37"/>
      <c r="AH1" s="37"/>
      <c r="AI1" s="37"/>
      <c r="AJ1" s="37"/>
      <c r="AK1" s="39"/>
    </row>
    <row r="2" spans="1:38" s="40" customFormat="1" ht="6.75" customHeight="1" x14ac:dyDescent="0.35">
      <c r="A2" s="35"/>
      <c r="B2" s="41" t="s">
        <v>41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</row>
    <row r="3" spans="1:38" s="40" customFormat="1" ht="42" customHeight="1" x14ac:dyDescent="0.35">
      <c r="A3" s="3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43"/>
      <c r="AE3" s="43"/>
    </row>
    <row r="4" spans="1:38" s="40" customFormat="1" ht="21.75" customHeight="1" x14ac:dyDescent="0.35">
      <c r="A4" s="35"/>
      <c r="B4" s="42" t="s">
        <v>42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3"/>
      <c r="AE4" s="43"/>
    </row>
    <row r="5" spans="1:38" s="40" customFormat="1" ht="24" customHeight="1" thickBot="1" x14ac:dyDescent="0.3">
      <c r="A5" s="35"/>
      <c r="B5" s="44"/>
      <c r="C5" s="44"/>
      <c r="D5" s="44"/>
      <c r="E5" s="44"/>
      <c r="F5" s="44"/>
      <c r="G5" s="44"/>
      <c r="H5" s="44"/>
      <c r="I5" s="44"/>
      <c r="J5" s="44"/>
      <c r="K5" s="45"/>
      <c r="L5" s="46" t="s">
        <v>43</v>
      </c>
      <c r="M5" s="44"/>
      <c r="N5" s="44"/>
      <c r="O5" s="47"/>
      <c r="P5" s="44"/>
      <c r="Q5" s="44"/>
      <c r="S5" s="44"/>
      <c r="T5" s="44"/>
      <c r="W5" s="44"/>
      <c r="X5" s="44"/>
      <c r="Y5" s="44"/>
      <c r="Z5" s="44"/>
      <c r="AC5" s="44"/>
      <c r="AF5" s="44"/>
      <c r="AJ5" s="44"/>
      <c r="AK5" s="44"/>
      <c r="AL5" s="44"/>
    </row>
    <row r="6" spans="1:38" s="40" customFormat="1" ht="48.75" customHeight="1" thickBot="1" x14ac:dyDescent="0.3">
      <c r="A6" s="48" t="s">
        <v>44</v>
      </c>
      <c r="B6" s="49" t="s">
        <v>45</v>
      </c>
      <c r="C6" s="50" t="s">
        <v>46</v>
      </c>
      <c r="D6" s="51"/>
      <c r="E6" s="52" t="s">
        <v>47</v>
      </c>
      <c r="F6" s="53"/>
      <c r="G6" s="54"/>
      <c r="H6" s="55" t="s">
        <v>48</v>
      </c>
      <c r="I6" s="56"/>
      <c r="J6" s="57"/>
      <c r="K6" s="58" t="s">
        <v>49</v>
      </c>
      <c r="L6" s="59"/>
      <c r="M6" s="60"/>
      <c r="N6" s="58" t="s">
        <v>50</v>
      </c>
      <c r="O6" s="59"/>
      <c r="P6" s="60"/>
      <c r="Q6" s="58" t="s">
        <v>51</v>
      </c>
      <c r="R6" s="59"/>
      <c r="S6" s="60"/>
      <c r="T6" s="61" t="s">
        <v>52</v>
      </c>
      <c r="U6" s="62"/>
      <c r="V6" s="57"/>
      <c r="W6" s="62" t="s">
        <v>53</v>
      </c>
      <c r="X6" s="62"/>
      <c r="Y6" s="63"/>
      <c r="Z6" s="61" t="s">
        <v>54</v>
      </c>
      <c r="AA6" s="62"/>
      <c r="AB6" s="57"/>
      <c r="AC6" s="64" t="s">
        <v>55</v>
      </c>
      <c r="AD6" s="65"/>
      <c r="AE6" s="66"/>
      <c r="AF6" s="61" t="s">
        <v>56</v>
      </c>
      <c r="AG6" s="62"/>
      <c r="AH6" s="57"/>
    </row>
    <row r="7" spans="1:38" s="40" customFormat="1" ht="54" customHeight="1" thickBot="1" x14ac:dyDescent="0.3">
      <c r="A7" s="67"/>
      <c r="B7" s="68"/>
      <c r="C7" s="69"/>
      <c r="D7" s="70"/>
      <c r="E7" s="71" t="s">
        <v>57</v>
      </c>
      <c r="F7" s="72" t="s">
        <v>58</v>
      </c>
      <c r="G7" s="73" t="s">
        <v>59</v>
      </c>
      <c r="H7" s="71" t="s">
        <v>57</v>
      </c>
      <c r="I7" s="72" t="s">
        <v>58</v>
      </c>
      <c r="J7" s="73" t="s">
        <v>59</v>
      </c>
      <c r="K7" s="71" t="s">
        <v>57</v>
      </c>
      <c r="L7" s="72" t="s">
        <v>58</v>
      </c>
      <c r="M7" s="73" t="s">
        <v>59</v>
      </c>
      <c r="N7" s="71" t="s">
        <v>57</v>
      </c>
      <c r="O7" s="72" t="s">
        <v>58</v>
      </c>
      <c r="P7" s="73" t="s">
        <v>59</v>
      </c>
      <c r="Q7" s="71" t="s">
        <v>57</v>
      </c>
      <c r="R7" s="72" t="s">
        <v>58</v>
      </c>
      <c r="S7" s="73" t="s">
        <v>59</v>
      </c>
      <c r="T7" s="71" t="s">
        <v>57</v>
      </c>
      <c r="U7" s="72" t="s">
        <v>58</v>
      </c>
      <c r="V7" s="73" t="s">
        <v>59</v>
      </c>
      <c r="W7" s="71" t="s">
        <v>57</v>
      </c>
      <c r="X7" s="72" t="s">
        <v>58</v>
      </c>
      <c r="Y7" s="73" t="s">
        <v>59</v>
      </c>
      <c r="Z7" s="71" t="s">
        <v>57</v>
      </c>
      <c r="AA7" s="72" t="s">
        <v>58</v>
      </c>
      <c r="AB7" s="73" t="s">
        <v>59</v>
      </c>
      <c r="AC7" s="71" t="s">
        <v>57</v>
      </c>
      <c r="AD7" s="72" t="s">
        <v>58</v>
      </c>
      <c r="AE7" s="73" t="s">
        <v>59</v>
      </c>
      <c r="AF7" s="71" t="s">
        <v>57</v>
      </c>
      <c r="AG7" s="72" t="s">
        <v>58</v>
      </c>
      <c r="AH7" s="73" t="s">
        <v>59</v>
      </c>
    </row>
    <row r="8" spans="1:38" s="84" customFormat="1" ht="1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79">
        <v>9</v>
      </c>
      <c r="K8" s="81">
        <v>10</v>
      </c>
      <c r="L8" s="80">
        <v>11</v>
      </c>
      <c r="M8" s="80">
        <v>12</v>
      </c>
      <c r="N8" s="81">
        <v>13</v>
      </c>
      <c r="O8" s="80">
        <v>14</v>
      </c>
      <c r="P8" s="80">
        <v>15</v>
      </c>
      <c r="Q8" s="81">
        <v>13</v>
      </c>
      <c r="R8" s="80">
        <v>14</v>
      </c>
      <c r="S8" s="80">
        <v>15</v>
      </c>
      <c r="T8" s="81">
        <v>16</v>
      </c>
      <c r="U8" s="80">
        <v>17</v>
      </c>
      <c r="V8" s="80">
        <v>18</v>
      </c>
      <c r="W8" s="82">
        <v>19</v>
      </c>
      <c r="X8" s="83">
        <v>20</v>
      </c>
      <c r="Y8" s="83">
        <v>21</v>
      </c>
      <c r="Z8" s="82">
        <v>22</v>
      </c>
      <c r="AA8" s="83">
        <v>23</v>
      </c>
      <c r="AB8" s="83">
        <v>24</v>
      </c>
      <c r="AC8" s="82">
        <v>25</v>
      </c>
      <c r="AD8" s="83">
        <v>26</v>
      </c>
      <c r="AE8" s="83">
        <v>27</v>
      </c>
      <c r="AF8" s="82">
        <v>25</v>
      </c>
      <c r="AG8" s="83">
        <v>26</v>
      </c>
      <c r="AH8" s="83">
        <v>27</v>
      </c>
    </row>
    <row r="9" spans="1:38" ht="18.75" customHeight="1" x14ac:dyDescent="0.2">
      <c r="A9" s="85" t="s">
        <v>77</v>
      </c>
      <c r="B9" s="116">
        <v>2111</v>
      </c>
      <c r="C9" s="117" t="s">
        <v>60</v>
      </c>
      <c r="D9" s="118"/>
      <c r="E9" s="86">
        <f>H9+T9+W9+Z9+AC9++AF9</f>
        <v>7001580</v>
      </c>
      <c r="F9" s="87">
        <f>I9+U9+X9+AA9+AD9++AG9</f>
        <v>1565162.21</v>
      </c>
      <c r="G9" s="119">
        <f>E9-F9</f>
        <v>5436417.79</v>
      </c>
      <c r="H9" s="86">
        <f>K9+N9+Q9</f>
        <v>6952960</v>
      </c>
      <c r="I9" s="87">
        <f>L9+O9+R9</f>
        <v>1554444.68</v>
      </c>
      <c r="J9" s="88">
        <f>H9-I9</f>
        <v>5398515.3200000003</v>
      </c>
      <c r="K9" s="92">
        <f>6501410+451550</f>
        <v>6952960</v>
      </c>
      <c r="L9" s="90">
        <v>1554444.68</v>
      </c>
      <c r="M9" s="91">
        <f>K9-L9</f>
        <v>5398515.3200000003</v>
      </c>
      <c r="N9" s="92">
        <v>0</v>
      </c>
      <c r="O9" s="90">
        <v>0</v>
      </c>
      <c r="P9" s="91">
        <f>N9-O9</f>
        <v>0</v>
      </c>
      <c r="Q9" s="92">
        <v>0</v>
      </c>
      <c r="R9" s="90">
        <v>0</v>
      </c>
      <c r="S9" s="91">
        <f>Q9-R9</f>
        <v>0</v>
      </c>
      <c r="T9" s="92">
        <v>48620</v>
      </c>
      <c r="U9" s="90">
        <v>10717.53</v>
      </c>
      <c r="V9" s="91">
        <f>T9-U9</f>
        <v>37902.47</v>
      </c>
      <c r="W9" s="92">
        <v>0</v>
      </c>
      <c r="X9" s="90">
        <v>0</v>
      </c>
      <c r="Y9" s="91">
        <f>W9-X9</f>
        <v>0</v>
      </c>
      <c r="Z9" s="92">
        <v>0</v>
      </c>
      <c r="AA9" s="90">
        <v>0</v>
      </c>
      <c r="AB9" s="91">
        <f t="shared" ref="AB9:AB26" si="0">Z9-AA9</f>
        <v>0</v>
      </c>
      <c r="AC9" s="92">
        <v>0</v>
      </c>
      <c r="AD9" s="90">
        <v>0</v>
      </c>
      <c r="AE9" s="91">
        <f>AC9-AD9</f>
        <v>0</v>
      </c>
      <c r="AF9" s="92">
        <v>0</v>
      </c>
      <c r="AG9" s="90">
        <v>0</v>
      </c>
      <c r="AH9" s="91">
        <f>AF9-AG9</f>
        <v>0</v>
      </c>
      <c r="AI9" s="93"/>
      <c r="AJ9" s="93"/>
      <c r="AK9" s="93"/>
    </row>
    <row r="10" spans="1:38" ht="18.75" customHeight="1" x14ac:dyDescent="0.2">
      <c r="A10" s="85"/>
      <c r="B10" s="94">
        <v>2120</v>
      </c>
      <c r="C10" s="101" t="s">
        <v>61</v>
      </c>
      <c r="D10" s="102"/>
      <c r="E10" s="95">
        <f t="shared" ref="E10:F26" si="1">H10+T10+W10+Z10+AC10++AF10</f>
        <v>1541545</v>
      </c>
      <c r="F10" s="96">
        <f t="shared" si="1"/>
        <v>334173.95</v>
      </c>
      <c r="G10" s="120">
        <f>E10-F10</f>
        <v>1207371.05</v>
      </c>
      <c r="H10" s="95">
        <f>K10+N10+Q10</f>
        <v>1530845</v>
      </c>
      <c r="I10" s="96">
        <f>L10+O10+R10</f>
        <v>331816.09000000003</v>
      </c>
      <c r="J10" s="98">
        <f>H10-I10</f>
        <v>1199028.9099999999</v>
      </c>
      <c r="K10" s="89">
        <f>1430315+100530</f>
        <v>1530845</v>
      </c>
      <c r="L10" s="99">
        <v>331816.09000000003</v>
      </c>
      <c r="M10" s="100">
        <f>K10-L10</f>
        <v>1199028.9099999999</v>
      </c>
      <c r="N10" s="89">
        <v>0</v>
      </c>
      <c r="O10" s="99">
        <v>0</v>
      </c>
      <c r="P10" s="100">
        <f>N10-O10</f>
        <v>0</v>
      </c>
      <c r="Q10" s="89">
        <v>0</v>
      </c>
      <c r="R10" s="99">
        <v>0</v>
      </c>
      <c r="S10" s="100">
        <f>Q10-R10</f>
        <v>0</v>
      </c>
      <c r="T10" s="89">
        <v>10700</v>
      </c>
      <c r="U10" s="99">
        <v>2357.86</v>
      </c>
      <c r="V10" s="100">
        <f>T10-U10</f>
        <v>8342.14</v>
      </c>
      <c r="W10" s="89">
        <v>0</v>
      </c>
      <c r="X10" s="99">
        <v>0</v>
      </c>
      <c r="Y10" s="100">
        <f>W10-X10</f>
        <v>0</v>
      </c>
      <c r="Z10" s="89">
        <v>0</v>
      </c>
      <c r="AA10" s="99">
        <v>0</v>
      </c>
      <c r="AB10" s="100">
        <f t="shared" si="0"/>
        <v>0</v>
      </c>
      <c r="AC10" s="89">
        <v>0</v>
      </c>
      <c r="AD10" s="99">
        <v>0</v>
      </c>
      <c r="AE10" s="100">
        <f>AC10-AD10</f>
        <v>0</v>
      </c>
      <c r="AF10" s="89">
        <v>0</v>
      </c>
      <c r="AG10" s="99">
        <v>0</v>
      </c>
      <c r="AH10" s="100">
        <f>AF10-AG10</f>
        <v>0</v>
      </c>
      <c r="AI10" s="93"/>
      <c r="AJ10" s="93"/>
      <c r="AK10" s="93"/>
    </row>
    <row r="11" spans="1:38" ht="18.75" customHeight="1" x14ac:dyDescent="0.2">
      <c r="A11" s="85"/>
      <c r="B11" s="94">
        <v>2210</v>
      </c>
      <c r="C11" s="101" t="s">
        <v>2</v>
      </c>
      <c r="D11" s="102"/>
      <c r="E11" s="95">
        <f t="shared" si="1"/>
        <v>168990.56</v>
      </c>
      <c r="F11" s="96">
        <f t="shared" si="1"/>
        <v>79271.5</v>
      </c>
      <c r="G11" s="120">
        <f t="shared" ref="G11:G25" si="2">E11-F11</f>
        <v>89719.06</v>
      </c>
      <c r="H11" s="95">
        <f t="shared" ref="H11:I26" si="3">K11+N11+Q11</f>
        <v>125212</v>
      </c>
      <c r="I11" s="96">
        <f t="shared" si="3"/>
        <v>34032.94</v>
      </c>
      <c r="J11" s="98">
        <f t="shared" ref="J11:J25" si="4">H11-I11</f>
        <v>91179.06</v>
      </c>
      <c r="K11" s="89">
        <f>127000-588-1200</f>
        <v>125212</v>
      </c>
      <c r="L11" s="99">
        <v>34032.94</v>
      </c>
      <c r="M11" s="100">
        <f t="shared" ref="M11:M25" si="5">K11-L11</f>
        <v>91179.06</v>
      </c>
      <c r="N11" s="89">
        <v>0</v>
      </c>
      <c r="O11" s="99">
        <v>0</v>
      </c>
      <c r="P11" s="100">
        <f t="shared" ref="P11:P25" si="6">N11-O11</f>
        <v>0</v>
      </c>
      <c r="Q11" s="89">
        <v>0</v>
      </c>
      <c r="R11" s="99">
        <v>0</v>
      </c>
      <c r="S11" s="100">
        <f t="shared" ref="S11:S25" si="7">Q11-R11</f>
        <v>0</v>
      </c>
      <c r="T11" s="89">
        <v>9480</v>
      </c>
      <c r="U11" s="99">
        <v>10940</v>
      </c>
      <c r="V11" s="100">
        <f>T11-U11</f>
        <v>-1460</v>
      </c>
      <c r="W11" s="89">
        <v>34298.559999999998</v>
      </c>
      <c r="X11" s="99">
        <v>34298.559999999998</v>
      </c>
      <c r="Y11" s="100">
        <f t="shared" ref="Y11:Y25" si="8">W11-X11</f>
        <v>0</v>
      </c>
      <c r="Z11" s="89">
        <v>0</v>
      </c>
      <c r="AA11" s="99">
        <v>0</v>
      </c>
      <c r="AB11" s="100">
        <f t="shared" si="0"/>
        <v>0</v>
      </c>
      <c r="AC11" s="89">
        <v>0</v>
      </c>
      <c r="AD11" s="99">
        <v>0</v>
      </c>
      <c r="AE11" s="100">
        <f t="shared" ref="AE11:AE25" si="9">AC11-AD11</f>
        <v>0</v>
      </c>
      <c r="AF11" s="89">
        <v>0</v>
      </c>
      <c r="AG11" s="99">
        <v>0</v>
      </c>
      <c r="AH11" s="100">
        <f t="shared" ref="AH11:AH25" si="10">AF11-AG11</f>
        <v>0</v>
      </c>
      <c r="AI11" s="93"/>
      <c r="AJ11" s="93"/>
      <c r="AK11" s="93"/>
    </row>
    <row r="12" spans="1:38" ht="18.75" customHeight="1" x14ac:dyDescent="0.2">
      <c r="A12" s="85"/>
      <c r="B12" s="94">
        <v>2220</v>
      </c>
      <c r="C12" s="101" t="s">
        <v>62</v>
      </c>
      <c r="D12" s="102"/>
      <c r="E12" s="95">
        <f t="shared" si="1"/>
        <v>1100</v>
      </c>
      <c r="F12" s="96">
        <f t="shared" si="1"/>
        <v>0</v>
      </c>
      <c r="G12" s="97">
        <f t="shared" si="2"/>
        <v>1100</v>
      </c>
      <c r="H12" s="95">
        <f>K12+N12+Q12</f>
        <v>1100</v>
      </c>
      <c r="I12" s="96">
        <f t="shared" si="3"/>
        <v>0</v>
      </c>
      <c r="J12" s="98">
        <f t="shared" si="4"/>
        <v>1100</v>
      </c>
      <c r="K12" s="89">
        <v>1100</v>
      </c>
      <c r="L12" s="99">
        <v>0</v>
      </c>
      <c r="M12" s="100">
        <f t="shared" si="5"/>
        <v>1100</v>
      </c>
      <c r="N12" s="89">
        <v>0</v>
      </c>
      <c r="O12" s="99">
        <v>0</v>
      </c>
      <c r="P12" s="100">
        <f t="shared" si="6"/>
        <v>0</v>
      </c>
      <c r="Q12" s="89">
        <v>0</v>
      </c>
      <c r="R12" s="99">
        <v>0</v>
      </c>
      <c r="S12" s="100">
        <f t="shared" si="7"/>
        <v>0</v>
      </c>
      <c r="T12" s="89">
        <v>0</v>
      </c>
      <c r="U12" s="99">
        <v>0</v>
      </c>
      <c r="V12" s="100">
        <f t="shared" ref="V12:V25" si="11">T12-U12</f>
        <v>0</v>
      </c>
      <c r="W12" s="89">
        <v>0</v>
      </c>
      <c r="X12" s="99">
        <v>0</v>
      </c>
      <c r="Y12" s="100">
        <f t="shared" si="8"/>
        <v>0</v>
      </c>
      <c r="Z12" s="89">
        <v>0</v>
      </c>
      <c r="AA12" s="99">
        <v>0</v>
      </c>
      <c r="AB12" s="100">
        <f t="shared" si="0"/>
        <v>0</v>
      </c>
      <c r="AC12" s="89">
        <v>0</v>
      </c>
      <c r="AD12" s="99">
        <v>0</v>
      </c>
      <c r="AE12" s="100">
        <f t="shared" si="9"/>
        <v>0</v>
      </c>
      <c r="AF12" s="89">
        <v>0</v>
      </c>
      <c r="AG12" s="99">
        <v>0</v>
      </c>
      <c r="AH12" s="100">
        <f t="shared" si="10"/>
        <v>0</v>
      </c>
      <c r="AI12" s="93"/>
      <c r="AJ12" s="93"/>
      <c r="AK12" s="93"/>
    </row>
    <row r="13" spans="1:38" ht="18.75" customHeight="1" x14ac:dyDescent="0.2">
      <c r="A13" s="85"/>
      <c r="B13" s="94">
        <v>2230</v>
      </c>
      <c r="C13" s="101" t="s">
        <v>63</v>
      </c>
      <c r="D13" s="102"/>
      <c r="E13" s="95">
        <f t="shared" si="1"/>
        <v>2027680</v>
      </c>
      <c r="F13" s="96">
        <f t="shared" si="1"/>
        <v>572203.94000000006</v>
      </c>
      <c r="G13" s="120">
        <f t="shared" si="2"/>
        <v>1455476.06</v>
      </c>
      <c r="H13" s="95">
        <f t="shared" si="3"/>
        <v>1313380</v>
      </c>
      <c r="I13" s="96">
        <f t="shared" si="3"/>
        <v>432573.78</v>
      </c>
      <c r="J13" s="98">
        <f t="shared" si="4"/>
        <v>880806.22</v>
      </c>
      <c r="K13" s="89">
        <f>788900+524480</f>
        <v>1313380</v>
      </c>
      <c r="L13" s="99">
        <v>432573.78</v>
      </c>
      <c r="M13" s="100">
        <f t="shared" si="5"/>
        <v>880806.22</v>
      </c>
      <c r="N13" s="89">
        <v>0</v>
      </c>
      <c r="O13" s="99">
        <v>0</v>
      </c>
      <c r="P13" s="100">
        <f t="shared" si="6"/>
        <v>0</v>
      </c>
      <c r="Q13" s="89">
        <v>0</v>
      </c>
      <c r="R13" s="99">
        <v>0</v>
      </c>
      <c r="S13" s="100">
        <f t="shared" si="7"/>
        <v>0</v>
      </c>
      <c r="T13" s="89">
        <v>714300</v>
      </c>
      <c r="U13" s="99">
        <v>139630.16</v>
      </c>
      <c r="V13" s="100">
        <f t="shared" si="11"/>
        <v>574669.84</v>
      </c>
      <c r="W13" s="89">
        <v>0</v>
      </c>
      <c r="X13" s="99">
        <v>0</v>
      </c>
      <c r="Y13" s="100">
        <f t="shared" si="8"/>
        <v>0</v>
      </c>
      <c r="Z13" s="89">
        <v>0</v>
      </c>
      <c r="AA13" s="99">
        <v>0</v>
      </c>
      <c r="AB13" s="100">
        <f t="shared" si="0"/>
        <v>0</v>
      </c>
      <c r="AC13" s="89">
        <v>0</v>
      </c>
      <c r="AD13" s="99">
        <v>0</v>
      </c>
      <c r="AE13" s="100">
        <f t="shared" si="9"/>
        <v>0</v>
      </c>
      <c r="AF13" s="89">
        <v>0</v>
      </c>
      <c r="AG13" s="99">
        <v>0</v>
      </c>
      <c r="AH13" s="100">
        <f t="shared" si="10"/>
        <v>0</v>
      </c>
      <c r="AI13" s="93"/>
      <c r="AJ13" s="93"/>
      <c r="AK13" s="93"/>
    </row>
    <row r="14" spans="1:38" ht="18.75" customHeight="1" x14ac:dyDescent="0.2">
      <c r="A14" s="85"/>
      <c r="B14" s="94">
        <v>2240</v>
      </c>
      <c r="C14" s="101" t="s">
        <v>17</v>
      </c>
      <c r="D14" s="102"/>
      <c r="E14" s="95">
        <f t="shared" si="1"/>
        <v>50255</v>
      </c>
      <c r="F14" s="96">
        <f t="shared" si="1"/>
        <v>7168.07</v>
      </c>
      <c r="G14" s="120">
        <f t="shared" si="2"/>
        <v>43086.93</v>
      </c>
      <c r="H14" s="95">
        <f t="shared" si="3"/>
        <v>50255</v>
      </c>
      <c r="I14" s="96">
        <f t="shared" si="3"/>
        <v>7168.07</v>
      </c>
      <c r="J14" s="98">
        <f t="shared" si="4"/>
        <v>43086.93</v>
      </c>
      <c r="K14" s="89">
        <f>50655-400</f>
        <v>50255</v>
      </c>
      <c r="L14" s="99">
        <v>7168.07</v>
      </c>
      <c r="M14" s="100">
        <f t="shared" si="5"/>
        <v>43086.93</v>
      </c>
      <c r="N14" s="89">
        <v>0</v>
      </c>
      <c r="O14" s="99">
        <v>0</v>
      </c>
      <c r="P14" s="100">
        <f t="shared" si="6"/>
        <v>0</v>
      </c>
      <c r="Q14" s="89">
        <v>0</v>
      </c>
      <c r="R14" s="99">
        <v>0</v>
      </c>
      <c r="S14" s="100">
        <f t="shared" si="7"/>
        <v>0</v>
      </c>
      <c r="T14" s="89">
        <v>0</v>
      </c>
      <c r="U14" s="99">
        <v>0</v>
      </c>
      <c r="V14" s="100">
        <f t="shared" si="11"/>
        <v>0</v>
      </c>
      <c r="W14" s="89">
        <v>0</v>
      </c>
      <c r="X14" s="99">
        <v>0</v>
      </c>
      <c r="Y14" s="100">
        <f t="shared" si="8"/>
        <v>0</v>
      </c>
      <c r="Z14" s="89">
        <v>0</v>
      </c>
      <c r="AA14" s="99">
        <v>0</v>
      </c>
      <c r="AB14" s="100">
        <f t="shared" si="0"/>
        <v>0</v>
      </c>
      <c r="AC14" s="89">
        <v>0</v>
      </c>
      <c r="AD14" s="99">
        <v>0</v>
      </c>
      <c r="AE14" s="100">
        <f t="shared" si="9"/>
        <v>0</v>
      </c>
      <c r="AF14" s="89">
        <v>0</v>
      </c>
      <c r="AG14" s="99">
        <v>0</v>
      </c>
      <c r="AH14" s="100">
        <f t="shared" si="10"/>
        <v>0</v>
      </c>
      <c r="AI14" s="93"/>
      <c r="AJ14" s="93"/>
      <c r="AK14" s="93"/>
    </row>
    <row r="15" spans="1:38" ht="18.75" customHeight="1" x14ac:dyDescent="0.2">
      <c r="A15" s="85"/>
      <c r="B15" s="94">
        <v>2250</v>
      </c>
      <c r="C15" s="101" t="s">
        <v>64</v>
      </c>
      <c r="D15" s="102"/>
      <c r="E15" s="95">
        <f t="shared" si="1"/>
        <v>6500</v>
      </c>
      <c r="F15" s="96">
        <f t="shared" si="1"/>
        <v>3478.1</v>
      </c>
      <c r="G15" s="120">
        <f t="shared" si="2"/>
        <v>3021.9</v>
      </c>
      <c r="H15" s="95">
        <f t="shared" si="3"/>
        <v>6500</v>
      </c>
      <c r="I15" s="96">
        <f t="shared" si="3"/>
        <v>3478.1</v>
      </c>
      <c r="J15" s="98">
        <f t="shared" si="4"/>
        <v>3021.9</v>
      </c>
      <c r="K15" s="89">
        <v>6500</v>
      </c>
      <c r="L15" s="99">
        <v>3478.1</v>
      </c>
      <c r="M15" s="100">
        <f t="shared" si="5"/>
        <v>3021.9</v>
      </c>
      <c r="N15" s="89">
        <v>0</v>
      </c>
      <c r="O15" s="99">
        <v>0</v>
      </c>
      <c r="P15" s="100">
        <f t="shared" si="6"/>
        <v>0</v>
      </c>
      <c r="Q15" s="89">
        <v>0</v>
      </c>
      <c r="R15" s="99">
        <v>0</v>
      </c>
      <c r="S15" s="100">
        <f t="shared" si="7"/>
        <v>0</v>
      </c>
      <c r="T15" s="89">
        <v>0</v>
      </c>
      <c r="U15" s="99">
        <v>0</v>
      </c>
      <c r="V15" s="100">
        <f t="shared" si="11"/>
        <v>0</v>
      </c>
      <c r="W15" s="89">
        <v>0</v>
      </c>
      <c r="X15" s="99">
        <v>0</v>
      </c>
      <c r="Y15" s="100">
        <f t="shared" si="8"/>
        <v>0</v>
      </c>
      <c r="Z15" s="89">
        <v>0</v>
      </c>
      <c r="AA15" s="99">
        <v>0</v>
      </c>
      <c r="AB15" s="100">
        <f t="shared" si="0"/>
        <v>0</v>
      </c>
      <c r="AC15" s="89">
        <v>0</v>
      </c>
      <c r="AD15" s="99">
        <v>0</v>
      </c>
      <c r="AE15" s="100">
        <f t="shared" si="9"/>
        <v>0</v>
      </c>
      <c r="AF15" s="89">
        <v>0</v>
      </c>
      <c r="AG15" s="99">
        <v>0</v>
      </c>
      <c r="AH15" s="100">
        <f t="shared" si="10"/>
        <v>0</v>
      </c>
      <c r="AI15" s="93"/>
      <c r="AJ15" s="93"/>
      <c r="AK15" s="93"/>
    </row>
    <row r="16" spans="1:38" ht="18.75" customHeight="1" x14ac:dyDescent="0.2">
      <c r="A16" s="85"/>
      <c r="B16" s="94">
        <v>2271</v>
      </c>
      <c r="C16" s="101" t="s">
        <v>65</v>
      </c>
      <c r="D16" s="102"/>
      <c r="E16" s="95">
        <f t="shared" si="1"/>
        <v>1298360</v>
      </c>
      <c r="F16" s="96">
        <f t="shared" si="1"/>
        <v>475202.54</v>
      </c>
      <c r="G16" s="120">
        <f t="shared" si="2"/>
        <v>823157.46</v>
      </c>
      <c r="H16" s="95">
        <f t="shared" si="3"/>
        <v>1298360</v>
      </c>
      <c r="I16" s="96">
        <f t="shared" si="3"/>
        <v>475202.54</v>
      </c>
      <c r="J16" s="98">
        <f t="shared" si="4"/>
        <v>823157.46</v>
      </c>
      <c r="K16" s="89">
        <f>1074300+224060</f>
        <v>1298360</v>
      </c>
      <c r="L16" s="99">
        <v>475202.54</v>
      </c>
      <c r="M16" s="100">
        <f t="shared" si="5"/>
        <v>823157.46</v>
      </c>
      <c r="N16" s="89">
        <v>0</v>
      </c>
      <c r="O16" s="99">
        <v>0</v>
      </c>
      <c r="P16" s="100">
        <f t="shared" si="6"/>
        <v>0</v>
      </c>
      <c r="Q16" s="89">
        <v>0</v>
      </c>
      <c r="R16" s="99">
        <v>0</v>
      </c>
      <c r="S16" s="100">
        <f t="shared" si="7"/>
        <v>0</v>
      </c>
      <c r="T16" s="89">
        <v>0</v>
      </c>
      <c r="U16" s="99">
        <v>0</v>
      </c>
      <c r="V16" s="100">
        <f t="shared" si="11"/>
        <v>0</v>
      </c>
      <c r="W16" s="89">
        <v>0</v>
      </c>
      <c r="X16" s="99">
        <v>0</v>
      </c>
      <c r="Y16" s="100">
        <f t="shared" si="8"/>
        <v>0</v>
      </c>
      <c r="Z16" s="89">
        <v>0</v>
      </c>
      <c r="AA16" s="99">
        <v>0</v>
      </c>
      <c r="AB16" s="100">
        <f t="shared" si="0"/>
        <v>0</v>
      </c>
      <c r="AC16" s="89">
        <v>0</v>
      </c>
      <c r="AD16" s="99">
        <v>0</v>
      </c>
      <c r="AE16" s="100">
        <f t="shared" si="9"/>
        <v>0</v>
      </c>
      <c r="AF16" s="89">
        <v>0</v>
      </c>
      <c r="AG16" s="99">
        <v>0</v>
      </c>
      <c r="AH16" s="100">
        <f t="shared" si="10"/>
        <v>0</v>
      </c>
      <c r="AI16" s="93"/>
      <c r="AJ16" s="93"/>
      <c r="AK16" s="93"/>
    </row>
    <row r="17" spans="1:37" ht="18.75" customHeight="1" x14ac:dyDescent="0.2">
      <c r="A17" s="85"/>
      <c r="B17" s="94">
        <v>2272</v>
      </c>
      <c r="C17" s="101" t="s">
        <v>66</v>
      </c>
      <c r="D17" s="102"/>
      <c r="E17" s="95">
        <f t="shared" si="1"/>
        <v>85150</v>
      </c>
      <c r="F17" s="96">
        <f t="shared" si="1"/>
        <v>24035.64</v>
      </c>
      <c r="G17" s="120">
        <f t="shared" si="2"/>
        <v>61114.36</v>
      </c>
      <c r="H17" s="95">
        <f t="shared" si="3"/>
        <v>85150</v>
      </c>
      <c r="I17" s="96">
        <f t="shared" si="3"/>
        <v>24035.64</v>
      </c>
      <c r="J17" s="98">
        <f t="shared" si="4"/>
        <v>61114.36</v>
      </c>
      <c r="K17" s="89">
        <f>59300+25850</f>
        <v>85150</v>
      </c>
      <c r="L17" s="99">
        <v>24035.64</v>
      </c>
      <c r="M17" s="100">
        <f t="shared" si="5"/>
        <v>61114.36</v>
      </c>
      <c r="N17" s="89">
        <v>0</v>
      </c>
      <c r="O17" s="99">
        <v>0</v>
      </c>
      <c r="P17" s="100">
        <f t="shared" si="6"/>
        <v>0</v>
      </c>
      <c r="Q17" s="89">
        <v>0</v>
      </c>
      <c r="R17" s="99">
        <v>0</v>
      </c>
      <c r="S17" s="100">
        <f t="shared" si="7"/>
        <v>0</v>
      </c>
      <c r="T17" s="89">
        <v>0</v>
      </c>
      <c r="U17" s="99">
        <v>0</v>
      </c>
      <c r="V17" s="100">
        <f t="shared" si="11"/>
        <v>0</v>
      </c>
      <c r="W17" s="89">
        <v>0</v>
      </c>
      <c r="X17" s="99">
        <v>0</v>
      </c>
      <c r="Y17" s="100">
        <f t="shared" si="8"/>
        <v>0</v>
      </c>
      <c r="Z17" s="89">
        <v>0</v>
      </c>
      <c r="AA17" s="99">
        <v>0</v>
      </c>
      <c r="AB17" s="100">
        <f t="shared" si="0"/>
        <v>0</v>
      </c>
      <c r="AC17" s="89">
        <v>0</v>
      </c>
      <c r="AD17" s="99">
        <v>0</v>
      </c>
      <c r="AE17" s="100">
        <f t="shared" si="9"/>
        <v>0</v>
      </c>
      <c r="AF17" s="89">
        <v>0</v>
      </c>
      <c r="AG17" s="99">
        <v>0</v>
      </c>
      <c r="AH17" s="100">
        <f t="shared" si="10"/>
        <v>0</v>
      </c>
      <c r="AI17" s="93"/>
      <c r="AJ17" s="93"/>
      <c r="AK17" s="93"/>
    </row>
    <row r="18" spans="1:37" ht="18.75" customHeight="1" x14ac:dyDescent="0.2">
      <c r="A18" s="85"/>
      <c r="B18" s="94">
        <v>2273</v>
      </c>
      <c r="C18" s="101" t="s">
        <v>67</v>
      </c>
      <c r="D18" s="102"/>
      <c r="E18" s="95">
        <f t="shared" si="1"/>
        <v>340230</v>
      </c>
      <c r="F18" s="96">
        <f t="shared" si="1"/>
        <v>65277.13</v>
      </c>
      <c r="G18" s="120">
        <f t="shared" si="2"/>
        <v>274952.87</v>
      </c>
      <c r="H18" s="95">
        <f t="shared" si="3"/>
        <v>340230</v>
      </c>
      <c r="I18" s="96">
        <f t="shared" si="3"/>
        <v>65277.13</v>
      </c>
      <c r="J18" s="98">
        <f t="shared" si="4"/>
        <v>274952.87</v>
      </c>
      <c r="K18" s="89">
        <f>387000-46770</f>
        <v>340230</v>
      </c>
      <c r="L18" s="99">
        <v>65277.13</v>
      </c>
      <c r="M18" s="100">
        <f t="shared" si="5"/>
        <v>274952.87</v>
      </c>
      <c r="N18" s="89">
        <v>0</v>
      </c>
      <c r="O18" s="99">
        <v>0</v>
      </c>
      <c r="P18" s="100">
        <f t="shared" si="6"/>
        <v>0</v>
      </c>
      <c r="Q18" s="89">
        <v>0</v>
      </c>
      <c r="R18" s="99">
        <v>0</v>
      </c>
      <c r="S18" s="100">
        <f t="shared" si="7"/>
        <v>0</v>
      </c>
      <c r="T18" s="89">
        <v>0</v>
      </c>
      <c r="U18" s="99">
        <v>0</v>
      </c>
      <c r="V18" s="100">
        <f t="shared" si="11"/>
        <v>0</v>
      </c>
      <c r="W18" s="89">
        <v>0</v>
      </c>
      <c r="X18" s="99">
        <v>0</v>
      </c>
      <c r="Y18" s="100">
        <f t="shared" si="8"/>
        <v>0</v>
      </c>
      <c r="Z18" s="89">
        <v>0</v>
      </c>
      <c r="AA18" s="99">
        <v>0</v>
      </c>
      <c r="AB18" s="100">
        <f t="shared" si="0"/>
        <v>0</v>
      </c>
      <c r="AC18" s="89">
        <v>0</v>
      </c>
      <c r="AD18" s="99">
        <v>0</v>
      </c>
      <c r="AE18" s="100">
        <f t="shared" si="9"/>
        <v>0</v>
      </c>
      <c r="AF18" s="89">
        <v>0</v>
      </c>
      <c r="AG18" s="99">
        <v>0</v>
      </c>
      <c r="AH18" s="100">
        <f t="shared" si="10"/>
        <v>0</v>
      </c>
      <c r="AI18" s="93"/>
      <c r="AJ18" s="93"/>
      <c r="AK18" s="93"/>
    </row>
    <row r="19" spans="1:37" ht="18.75" customHeight="1" x14ac:dyDescent="0.2">
      <c r="A19" s="85"/>
      <c r="B19" s="94">
        <v>2274</v>
      </c>
      <c r="C19" s="101" t="s">
        <v>68</v>
      </c>
      <c r="D19" s="102"/>
      <c r="E19" s="95">
        <f t="shared" si="1"/>
        <v>0</v>
      </c>
      <c r="F19" s="96">
        <f t="shared" si="1"/>
        <v>0</v>
      </c>
      <c r="G19" s="120">
        <f t="shared" si="2"/>
        <v>0</v>
      </c>
      <c r="H19" s="95">
        <f t="shared" si="3"/>
        <v>0</v>
      </c>
      <c r="I19" s="96">
        <f t="shared" si="3"/>
        <v>0</v>
      </c>
      <c r="J19" s="98">
        <f t="shared" si="4"/>
        <v>0</v>
      </c>
      <c r="K19" s="89">
        <v>0</v>
      </c>
      <c r="L19" s="99">
        <v>0</v>
      </c>
      <c r="M19" s="100">
        <f t="shared" si="5"/>
        <v>0</v>
      </c>
      <c r="N19" s="89">
        <v>0</v>
      </c>
      <c r="O19" s="99">
        <v>0</v>
      </c>
      <c r="P19" s="100">
        <f t="shared" si="6"/>
        <v>0</v>
      </c>
      <c r="Q19" s="89">
        <v>0</v>
      </c>
      <c r="R19" s="99">
        <v>0</v>
      </c>
      <c r="S19" s="100">
        <f t="shared" si="7"/>
        <v>0</v>
      </c>
      <c r="T19" s="89">
        <v>0</v>
      </c>
      <c r="U19" s="99">
        <v>0</v>
      </c>
      <c r="V19" s="100">
        <f t="shared" si="11"/>
        <v>0</v>
      </c>
      <c r="W19" s="89">
        <v>0</v>
      </c>
      <c r="X19" s="99">
        <v>0</v>
      </c>
      <c r="Y19" s="100">
        <f t="shared" si="8"/>
        <v>0</v>
      </c>
      <c r="Z19" s="89">
        <v>0</v>
      </c>
      <c r="AA19" s="99">
        <v>0</v>
      </c>
      <c r="AB19" s="100">
        <f t="shared" si="0"/>
        <v>0</v>
      </c>
      <c r="AC19" s="89">
        <v>0</v>
      </c>
      <c r="AD19" s="99">
        <v>0</v>
      </c>
      <c r="AE19" s="100">
        <f t="shared" si="9"/>
        <v>0</v>
      </c>
      <c r="AF19" s="89">
        <v>0</v>
      </c>
      <c r="AG19" s="99">
        <v>0</v>
      </c>
      <c r="AH19" s="100">
        <f t="shared" si="10"/>
        <v>0</v>
      </c>
      <c r="AI19" s="93"/>
      <c r="AJ19" s="93"/>
      <c r="AK19" s="93"/>
    </row>
    <row r="20" spans="1:37" ht="18.75" customHeight="1" x14ac:dyDescent="0.2">
      <c r="A20" s="85"/>
      <c r="B20" s="94">
        <v>2275</v>
      </c>
      <c r="C20" s="101" t="s">
        <v>69</v>
      </c>
      <c r="D20" s="102"/>
      <c r="E20" s="95">
        <f t="shared" si="1"/>
        <v>7850</v>
      </c>
      <c r="F20" s="96">
        <f t="shared" si="1"/>
        <v>1743</v>
      </c>
      <c r="G20" s="120">
        <f t="shared" si="2"/>
        <v>6107</v>
      </c>
      <c r="H20" s="95">
        <f t="shared" si="3"/>
        <v>7850</v>
      </c>
      <c r="I20" s="96">
        <f t="shared" si="3"/>
        <v>1743</v>
      </c>
      <c r="J20" s="98">
        <f t="shared" si="4"/>
        <v>6107</v>
      </c>
      <c r="K20" s="89">
        <v>7850</v>
      </c>
      <c r="L20" s="99">
        <v>1743</v>
      </c>
      <c r="M20" s="100">
        <f t="shared" si="5"/>
        <v>6107</v>
      </c>
      <c r="N20" s="89">
        <v>0</v>
      </c>
      <c r="O20" s="99">
        <v>0</v>
      </c>
      <c r="P20" s="100">
        <f t="shared" si="6"/>
        <v>0</v>
      </c>
      <c r="Q20" s="89">
        <v>0</v>
      </c>
      <c r="R20" s="99">
        <v>0</v>
      </c>
      <c r="S20" s="100">
        <f t="shared" si="7"/>
        <v>0</v>
      </c>
      <c r="T20" s="89">
        <v>0</v>
      </c>
      <c r="U20" s="99">
        <v>0</v>
      </c>
      <c r="V20" s="100">
        <f t="shared" si="11"/>
        <v>0</v>
      </c>
      <c r="W20" s="89">
        <v>0</v>
      </c>
      <c r="X20" s="99">
        <v>0</v>
      </c>
      <c r="Y20" s="100">
        <f t="shared" si="8"/>
        <v>0</v>
      </c>
      <c r="Z20" s="89">
        <v>0</v>
      </c>
      <c r="AA20" s="99">
        <v>0</v>
      </c>
      <c r="AB20" s="100">
        <f t="shared" si="0"/>
        <v>0</v>
      </c>
      <c r="AC20" s="89">
        <v>0</v>
      </c>
      <c r="AD20" s="99">
        <v>0</v>
      </c>
      <c r="AE20" s="100">
        <f t="shared" si="9"/>
        <v>0</v>
      </c>
      <c r="AF20" s="89">
        <v>0</v>
      </c>
      <c r="AG20" s="99">
        <v>0</v>
      </c>
      <c r="AH20" s="100">
        <f t="shared" si="10"/>
        <v>0</v>
      </c>
      <c r="AI20" s="93"/>
      <c r="AJ20" s="93"/>
      <c r="AK20" s="93"/>
    </row>
    <row r="21" spans="1:37" ht="18.75" customHeight="1" x14ac:dyDescent="0.2">
      <c r="A21" s="85"/>
      <c r="B21" s="94">
        <v>2282</v>
      </c>
      <c r="C21" s="121" t="s">
        <v>70</v>
      </c>
      <c r="D21" s="121"/>
      <c r="E21" s="95">
        <f t="shared" si="1"/>
        <v>1170</v>
      </c>
      <c r="F21" s="96">
        <f t="shared" si="1"/>
        <v>570</v>
      </c>
      <c r="G21" s="120">
        <f t="shared" si="2"/>
        <v>600</v>
      </c>
      <c r="H21" s="95">
        <f t="shared" si="3"/>
        <v>1170</v>
      </c>
      <c r="I21" s="96">
        <f t="shared" si="3"/>
        <v>570</v>
      </c>
      <c r="J21" s="98">
        <f t="shared" si="4"/>
        <v>600</v>
      </c>
      <c r="K21" s="89">
        <f>290+280+600</f>
        <v>1170</v>
      </c>
      <c r="L21" s="99">
        <v>570</v>
      </c>
      <c r="M21" s="100">
        <f t="shared" si="5"/>
        <v>600</v>
      </c>
      <c r="N21" s="89">
        <v>0</v>
      </c>
      <c r="O21" s="99">
        <v>0</v>
      </c>
      <c r="P21" s="100">
        <f t="shared" si="6"/>
        <v>0</v>
      </c>
      <c r="Q21" s="89">
        <v>0</v>
      </c>
      <c r="R21" s="99">
        <v>0</v>
      </c>
      <c r="S21" s="100">
        <f t="shared" si="7"/>
        <v>0</v>
      </c>
      <c r="T21" s="89">
        <v>0</v>
      </c>
      <c r="U21" s="99">
        <v>0</v>
      </c>
      <c r="V21" s="100">
        <f t="shared" si="11"/>
        <v>0</v>
      </c>
      <c r="W21" s="89">
        <v>0</v>
      </c>
      <c r="X21" s="99">
        <v>0</v>
      </c>
      <c r="Y21" s="100">
        <f t="shared" si="8"/>
        <v>0</v>
      </c>
      <c r="Z21" s="89">
        <v>0</v>
      </c>
      <c r="AA21" s="99">
        <v>0</v>
      </c>
      <c r="AB21" s="100">
        <f t="shared" si="0"/>
        <v>0</v>
      </c>
      <c r="AC21" s="89">
        <v>0</v>
      </c>
      <c r="AD21" s="99">
        <v>0</v>
      </c>
      <c r="AE21" s="100">
        <f t="shared" si="9"/>
        <v>0</v>
      </c>
      <c r="AF21" s="89">
        <v>0</v>
      </c>
      <c r="AG21" s="99">
        <v>0</v>
      </c>
      <c r="AH21" s="100">
        <f t="shared" si="10"/>
        <v>0</v>
      </c>
      <c r="AI21" s="93"/>
      <c r="AJ21" s="93"/>
      <c r="AK21" s="93"/>
    </row>
    <row r="22" spans="1:37" ht="18.75" customHeight="1" x14ac:dyDescent="0.2">
      <c r="A22" s="85"/>
      <c r="B22" s="94">
        <v>2730</v>
      </c>
      <c r="C22" s="101" t="s">
        <v>71</v>
      </c>
      <c r="D22" s="102"/>
      <c r="E22" s="95">
        <f t="shared" si="1"/>
        <v>0</v>
      </c>
      <c r="F22" s="96">
        <f t="shared" si="1"/>
        <v>0</v>
      </c>
      <c r="G22" s="120">
        <f t="shared" si="2"/>
        <v>0</v>
      </c>
      <c r="H22" s="95">
        <f t="shared" si="3"/>
        <v>0</v>
      </c>
      <c r="I22" s="96">
        <f t="shared" si="3"/>
        <v>0</v>
      </c>
      <c r="J22" s="98">
        <f t="shared" si="4"/>
        <v>0</v>
      </c>
      <c r="K22" s="89">
        <v>0</v>
      </c>
      <c r="L22" s="99">
        <v>0</v>
      </c>
      <c r="M22" s="100">
        <f t="shared" si="5"/>
        <v>0</v>
      </c>
      <c r="N22" s="89">
        <v>0</v>
      </c>
      <c r="O22" s="99">
        <v>0</v>
      </c>
      <c r="P22" s="100">
        <f t="shared" si="6"/>
        <v>0</v>
      </c>
      <c r="Q22" s="89">
        <v>0</v>
      </c>
      <c r="R22" s="99">
        <v>0</v>
      </c>
      <c r="S22" s="100">
        <f t="shared" si="7"/>
        <v>0</v>
      </c>
      <c r="T22" s="89">
        <v>0</v>
      </c>
      <c r="U22" s="99">
        <v>0</v>
      </c>
      <c r="V22" s="100">
        <f t="shared" si="11"/>
        <v>0</v>
      </c>
      <c r="W22" s="89">
        <v>0</v>
      </c>
      <c r="X22" s="99">
        <v>0</v>
      </c>
      <c r="Y22" s="100">
        <f t="shared" si="8"/>
        <v>0</v>
      </c>
      <c r="Z22" s="89">
        <v>0</v>
      </c>
      <c r="AA22" s="99">
        <v>0</v>
      </c>
      <c r="AB22" s="100">
        <f t="shared" si="0"/>
        <v>0</v>
      </c>
      <c r="AC22" s="89">
        <v>0</v>
      </c>
      <c r="AD22" s="99">
        <v>0</v>
      </c>
      <c r="AE22" s="100">
        <f t="shared" si="9"/>
        <v>0</v>
      </c>
      <c r="AF22" s="89">
        <v>0</v>
      </c>
      <c r="AG22" s="99">
        <v>0</v>
      </c>
      <c r="AH22" s="100">
        <f t="shared" si="10"/>
        <v>0</v>
      </c>
      <c r="AI22" s="93"/>
      <c r="AJ22" s="93"/>
      <c r="AK22" s="93"/>
    </row>
    <row r="23" spans="1:37" ht="18.75" customHeight="1" x14ac:dyDescent="0.2">
      <c r="A23" s="85"/>
      <c r="B23" s="94">
        <v>2800</v>
      </c>
      <c r="C23" s="101" t="s">
        <v>72</v>
      </c>
      <c r="D23" s="102"/>
      <c r="E23" s="95">
        <f t="shared" si="1"/>
        <v>589</v>
      </c>
      <c r="F23" s="96">
        <f t="shared" si="1"/>
        <v>588.19000000000005</v>
      </c>
      <c r="G23" s="120">
        <f t="shared" si="2"/>
        <v>0.80999999999994543</v>
      </c>
      <c r="H23" s="95">
        <f t="shared" si="3"/>
        <v>589</v>
      </c>
      <c r="I23" s="96">
        <f t="shared" si="3"/>
        <v>588.19000000000005</v>
      </c>
      <c r="J23" s="98">
        <f t="shared" si="4"/>
        <v>0.80999999999994543</v>
      </c>
      <c r="K23" s="89">
        <f>180+588-179</f>
        <v>589</v>
      </c>
      <c r="L23" s="99">
        <v>588.19000000000005</v>
      </c>
      <c r="M23" s="100">
        <f t="shared" si="5"/>
        <v>0.80999999999994543</v>
      </c>
      <c r="N23" s="89">
        <v>0</v>
      </c>
      <c r="O23" s="99">
        <v>0</v>
      </c>
      <c r="P23" s="100">
        <f t="shared" si="6"/>
        <v>0</v>
      </c>
      <c r="Q23" s="89">
        <v>0</v>
      </c>
      <c r="R23" s="99">
        <v>0</v>
      </c>
      <c r="S23" s="100">
        <f t="shared" si="7"/>
        <v>0</v>
      </c>
      <c r="T23" s="89">
        <v>0</v>
      </c>
      <c r="U23" s="99">
        <v>0</v>
      </c>
      <c r="V23" s="100">
        <f t="shared" si="11"/>
        <v>0</v>
      </c>
      <c r="W23" s="89">
        <v>0</v>
      </c>
      <c r="X23" s="99">
        <v>0</v>
      </c>
      <c r="Y23" s="100">
        <f t="shared" si="8"/>
        <v>0</v>
      </c>
      <c r="Z23" s="89">
        <v>0</v>
      </c>
      <c r="AA23" s="99">
        <v>0</v>
      </c>
      <c r="AB23" s="100">
        <f t="shared" si="0"/>
        <v>0</v>
      </c>
      <c r="AC23" s="89">
        <v>0</v>
      </c>
      <c r="AD23" s="99">
        <v>0</v>
      </c>
      <c r="AE23" s="100">
        <f t="shared" si="9"/>
        <v>0</v>
      </c>
      <c r="AF23" s="89">
        <v>0</v>
      </c>
      <c r="AG23" s="99">
        <v>0</v>
      </c>
      <c r="AH23" s="100">
        <f t="shared" si="10"/>
        <v>0</v>
      </c>
      <c r="AI23" s="93"/>
      <c r="AJ23" s="93"/>
      <c r="AK23" s="93"/>
    </row>
    <row r="24" spans="1:37" ht="18.75" customHeight="1" x14ac:dyDescent="0.2">
      <c r="A24" s="85"/>
      <c r="B24" s="94">
        <v>3110</v>
      </c>
      <c r="C24" s="101" t="s">
        <v>73</v>
      </c>
      <c r="D24" s="102"/>
      <c r="E24" s="95">
        <f t="shared" si="1"/>
        <v>0</v>
      </c>
      <c r="F24" s="96">
        <f t="shared" si="1"/>
        <v>0</v>
      </c>
      <c r="G24" s="120">
        <f t="shared" si="2"/>
        <v>0</v>
      </c>
      <c r="H24" s="95">
        <f t="shared" si="3"/>
        <v>0</v>
      </c>
      <c r="I24" s="96">
        <f t="shared" si="3"/>
        <v>0</v>
      </c>
      <c r="J24" s="98">
        <f t="shared" si="4"/>
        <v>0</v>
      </c>
      <c r="K24" s="89">
        <v>0</v>
      </c>
      <c r="L24" s="99">
        <v>0</v>
      </c>
      <c r="M24" s="100">
        <f t="shared" si="5"/>
        <v>0</v>
      </c>
      <c r="N24" s="89">
        <v>0</v>
      </c>
      <c r="O24" s="99">
        <v>0</v>
      </c>
      <c r="P24" s="100">
        <f t="shared" si="6"/>
        <v>0</v>
      </c>
      <c r="Q24" s="89">
        <v>0</v>
      </c>
      <c r="R24" s="99">
        <v>0</v>
      </c>
      <c r="S24" s="100">
        <f t="shared" si="7"/>
        <v>0</v>
      </c>
      <c r="T24" s="89">
        <v>0</v>
      </c>
      <c r="U24" s="99">
        <v>0</v>
      </c>
      <c r="V24" s="100">
        <f t="shared" si="11"/>
        <v>0</v>
      </c>
      <c r="W24" s="89">
        <v>0</v>
      </c>
      <c r="X24" s="99">
        <v>0</v>
      </c>
      <c r="Y24" s="100">
        <f t="shared" si="8"/>
        <v>0</v>
      </c>
      <c r="Z24" s="89">
        <v>0</v>
      </c>
      <c r="AA24" s="99">
        <v>0</v>
      </c>
      <c r="AB24" s="100">
        <f t="shared" si="0"/>
        <v>0</v>
      </c>
      <c r="AC24" s="89">
        <v>0</v>
      </c>
      <c r="AD24" s="99">
        <v>0</v>
      </c>
      <c r="AE24" s="100">
        <f t="shared" si="9"/>
        <v>0</v>
      </c>
      <c r="AF24" s="89">
        <v>0</v>
      </c>
      <c r="AG24" s="99">
        <v>0</v>
      </c>
      <c r="AH24" s="100">
        <f t="shared" si="10"/>
        <v>0</v>
      </c>
      <c r="AI24" s="93"/>
      <c r="AJ24" s="93"/>
      <c r="AK24" s="93"/>
    </row>
    <row r="25" spans="1:37" ht="18.75" customHeight="1" x14ac:dyDescent="0.2">
      <c r="A25" s="85"/>
      <c r="B25" s="103">
        <v>3132</v>
      </c>
      <c r="C25" s="122" t="s">
        <v>74</v>
      </c>
      <c r="D25" s="123"/>
      <c r="E25" s="95">
        <f t="shared" si="1"/>
        <v>0</v>
      </c>
      <c r="F25" s="96">
        <f t="shared" si="1"/>
        <v>0</v>
      </c>
      <c r="G25" s="120">
        <f t="shared" si="2"/>
        <v>0</v>
      </c>
      <c r="H25" s="95">
        <f t="shared" si="3"/>
        <v>0</v>
      </c>
      <c r="I25" s="96">
        <f t="shared" si="3"/>
        <v>0</v>
      </c>
      <c r="J25" s="98">
        <f t="shared" si="4"/>
        <v>0</v>
      </c>
      <c r="K25" s="89">
        <v>0</v>
      </c>
      <c r="L25" s="99">
        <v>0</v>
      </c>
      <c r="M25" s="100">
        <f t="shared" si="5"/>
        <v>0</v>
      </c>
      <c r="N25" s="89">
        <v>0</v>
      </c>
      <c r="O25" s="99">
        <v>0</v>
      </c>
      <c r="P25" s="100">
        <f t="shared" si="6"/>
        <v>0</v>
      </c>
      <c r="Q25" s="89">
        <v>0</v>
      </c>
      <c r="R25" s="99">
        <v>0</v>
      </c>
      <c r="S25" s="100">
        <f t="shared" si="7"/>
        <v>0</v>
      </c>
      <c r="T25" s="89">
        <v>0</v>
      </c>
      <c r="U25" s="99">
        <v>0</v>
      </c>
      <c r="V25" s="100">
        <f t="shared" si="11"/>
        <v>0</v>
      </c>
      <c r="W25" s="89">
        <v>0</v>
      </c>
      <c r="X25" s="99">
        <v>0</v>
      </c>
      <c r="Y25" s="100">
        <f t="shared" si="8"/>
        <v>0</v>
      </c>
      <c r="Z25" s="89">
        <v>0</v>
      </c>
      <c r="AA25" s="99">
        <v>0</v>
      </c>
      <c r="AB25" s="100">
        <f t="shared" si="0"/>
        <v>0</v>
      </c>
      <c r="AC25" s="89">
        <v>0</v>
      </c>
      <c r="AD25" s="99">
        <v>0</v>
      </c>
      <c r="AE25" s="100">
        <f t="shared" si="9"/>
        <v>0</v>
      </c>
      <c r="AF25" s="89">
        <v>0</v>
      </c>
      <c r="AG25" s="99">
        <v>0</v>
      </c>
      <c r="AH25" s="100">
        <f t="shared" si="10"/>
        <v>0</v>
      </c>
      <c r="AI25" s="93"/>
      <c r="AJ25" s="93"/>
      <c r="AK25" s="93"/>
    </row>
    <row r="26" spans="1:37" ht="18.75" customHeight="1" thickBot="1" x14ac:dyDescent="0.25">
      <c r="A26" s="85"/>
      <c r="B26" s="103">
        <v>3142</v>
      </c>
      <c r="C26" s="124" t="s">
        <v>75</v>
      </c>
      <c r="D26" s="124"/>
      <c r="E26" s="104">
        <f t="shared" si="1"/>
        <v>0</v>
      </c>
      <c r="F26" s="105">
        <f t="shared" si="1"/>
        <v>0</v>
      </c>
      <c r="G26" s="125">
        <f>E26-F26</f>
        <v>0</v>
      </c>
      <c r="H26" s="104">
        <f t="shared" si="3"/>
        <v>0</v>
      </c>
      <c r="I26" s="105">
        <f t="shared" si="3"/>
        <v>0</v>
      </c>
      <c r="J26" s="106">
        <f>H26-I26</f>
        <v>0</v>
      </c>
      <c r="K26" s="107">
        <v>0</v>
      </c>
      <c r="L26" s="99">
        <v>0</v>
      </c>
      <c r="M26" s="108">
        <f>K26-L26</f>
        <v>0</v>
      </c>
      <c r="N26" s="107">
        <v>0</v>
      </c>
      <c r="O26" s="99">
        <v>0</v>
      </c>
      <c r="P26" s="108">
        <f>N26-O26</f>
        <v>0</v>
      </c>
      <c r="Q26" s="107">
        <v>0</v>
      </c>
      <c r="R26" s="99">
        <v>0</v>
      </c>
      <c r="S26" s="108">
        <f>Q26-R26</f>
        <v>0</v>
      </c>
      <c r="T26" s="107">
        <v>0</v>
      </c>
      <c r="U26" s="99">
        <v>0</v>
      </c>
      <c r="V26" s="108">
        <f>T26-U26</f>
        <v>0</v>
      </c>
      <c r="W26" s="107">
        <v>0</v>
      </c>
      <c r="X26" s="99">
        <v>0</v>
      </c>
      <c r="Y26" s="108">
        <f>W26-X26</f>
        <v>0</v>
      </c>
      <c r="Z26" s="107">
        <v>0</v>
      </c>
      <c r="AA26" s="99">
        <v>0</v>
      </c>
      <c r="AB26" s="108">
        <f t="shared" si="0"/>
        <v>0</v>
      </c>
      <c r="AC26" s="107">
        <v>0</v>
      </c>
      <c r="AD26" s="99">
        <v>0</v>
      </c>
      <c r="AE26" s="108">
        <f>AC26-AD26</f>
        <v>0</v>
      </c>
      <c r="AF26" s="107">
        <v>0</v>
      </c>
      <c r="AG26" s="99">
        <v>0</v>
      </c>
      <c r="AH26" s="108">
        <f>AF26-AG26</f>
        <v>0</v>
      </c>
      <c r="AI26" s="93"/>
      <c r="AJ26" s="93"/>
      <c r="AK26" s="93"/>
    </row>
    <row r="27" spans="1:37" ht="18.75" customHeight="1" thickBot="1" x14ac:dyDescent="0.25">
      <c r="A27" s="109" t="s">
        <v>76</v>
      </c>
      <c r="B27" s="110"/>
      <c r="C27" s="110"/>
      <c r="D27" s="126"/>
      <c r="E27" s="115">
        <f t="shared" ref="E27:U27" si="12">SUM(E9:E26)</f>
        <v>12530999.560000001</v>
      </c>
      <c r="F27" s="113">
        <f t="shared" si="12"/>
        <v>3128874.27</v>
      </c>
      <c r="G27" s="111">
        <f t="shared" si="12"/>
        <v>9402125.2899999991</v>
      </c>
      <c r="H27" s="115">
        <f t="shared" si="12"/>
        <v>11713601</v>
      </c>
      <c r="I27" s="113">
        <f t="shared" si="12"/>
        <v>2930930.16</v>
      </c>
      <c r="J27" s="111">
        <f t="shared" si="12"/>
        <v>8782670.8399999999</v>
      </c>
      <c r="K27" s="115">
        <f t="shared" ref="K27:P27" si="13">SUM(K9:K26)</f>
        <v>11713601</v>
      </c>
      <c r="L27" s="113">
        <f t="shared" si="13"/>
        <v>2930930.16</v>
      </c>
      <c r="M27" s="114">
        <f t="shared" si="13"/>
        <v>8782670.8399999999</v>
      </c>
      <c r="N27" s="115">
        <f t="shared" si="13"/>
        <v>0</v>
      </c>
      <c r="O27" s="113">
        <f t="shared" si="13"/>
        <v>0</v>
      </c>
      <c r="P27" s="114">
        <f t="shared" si="13"/>
        <v>0</v>
      </c>
      <c r="Q27" s="115">
        <f t="shared" si="12"/>
        <v>0</v>
      </c>
      <c r="R27" s="113">
        <f t="shared" si="12"/>
        <v>0</v>
      </c>
      <c r="S27" s="114">
        <f t="shared" si="12"/>
        <v>0</v>
      </c>
      <c r="T27" s="115">
        <f t="shared" si="12"/>
        <v>783100</v>
      </c>
      <c r="U27" s="113">
        <f t="shared" si="12"/>
        <v>163645.54999999999</v>
      </c>
      <c r="V27" s="114">
        <f>SUM(V9:V25)</f>
        <v>619454.44999999995</v>
      </c>
      <c r="W27" s="112">
        <f>SUM(W9:W26)</f>
        <v>34298.559999999998</v>
      </c>
      <c r="X27" s="113">
        <f>SUM(X9:X26)</f>
        <v>34298.559999999998</v>
      </c>
      <c r="Y27" s="114">
        <f>SUM(Y9:Y25)</f>
        <v>0</v>
      </c>
      <c r="Z27" s="115">
        <f>SUM(Z9:Z26)</f>
        <v>0</v>
      </c>
      <c r="AA27" s="113">
        <f>SUM(AA9:AA26)</f>
        <v>0</v>
      </c>
      <c r="AB27" s="114">
        <f>SUM(AB9:AB25)</f>
        <v>0</v>
      </c>
      <c r="AC27" s="115">
        <f>SUM(AC9:AC26)</f>
        <v>0</v>
      </c>
      <c r="AD27" s="113">
        <f>SUM(AD9:AD26)</f>
        <v>0</v>
      </c>
      <c r="AE27" s="114">
        <f>SUM(AE9:AE25)</f>
        <v>0</v>
      </c>
      <c r="AF27" s="115">
        <f>SUM(AF9:AF26)</f>
        <v>0</v>
      </c>
      <c r="AG27" s="113">
        <f>SUM(AG9:AG26)</f>
        <v>0</v>
      </c>
      <c r="AH27" s="114">
        <f>SUM(AH9:AH25)</f>
        <v>0</v>
      </c>
      <c r="AI27" s="93"/>
      <c r="AJ27" s="93"/>
      <c r="AK27" s="93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FDC1F-AC86-4847-9021-079F31CDF017}">
  <sheetPr codeName="Лист7">
    <pageSetUpPr fitToPage="1"/>
  </sheetPr>
  <dimension ref="A1:O124"/>
  <sheetViews>
    <sheetView zoomScale="85" zoomScaleNormal="85" zoomScaleSheetLayoutView="10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12.710937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ЗДО4!B4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34032.94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t="19.5" hidden="1" customHeight="1" outlineLevel="1" x14ac:dyDescent="0.3">
      <c r="A5" s="9"/>
      <c r="B5" s="9"/>
      <c r="C5" s="10"/>
      <c r="D5" s="10">
        <f>ЗДО4!I11</f>
        <v>34032.94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22493.94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22493.94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8</v>
      </c>
      <c r="C19" s="17">
        <f>391</f>
        <v>391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9</v>
      </c>
      <c r="C20" s="17">
        <f>4210.8+17892.14</f>
        <v>22102.94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9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22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</v>
      </c>
      <c r="B36" s="23" t="s">
        <v>10</v>
      </c>
      <c r="C36" s="24"/>
      <c r="D36" s="13">
        <f>5549</f>
        <v>5549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11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>
        <v>2210.8000000000002</v>
      </c>
      <c r="B43" s="12" t="s">
        <v>12</v>
      </c>
      <c r="C43" s="12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13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2211.9</v>
      </c>
      <c r="B50" s="12" t="s">
        <v>14</v>
      </c>
      <c r="C50" s="12"/>
      <c r="D50" s="13">
        <v>5990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5990</v>
      </c>
      <c r="D51" s="17"/>
      <c r="E51" s="18">
        <f>D50-C51</f>
        <v>0</v>
      </c>
    </row>
    <row r="52" spans="1:15" collapsed="1" x14ac:dyDescent="0.3">
      <c r="A52" s="11">
        <v>902</v>
      </c>
      <c r="B52" s="20" t="s">
        <v>15</v>
      </c>
      <c r="C52" s="17">
        <f>5990</f>
        <v>5990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5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5"/>
      <c r="D65" s="26" t="s">
        <v>16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6" t="s">
        <v>16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6" t="s">
        <v>16</v>
      </c>
    </row>
    <row r="68" spans="1:15" ht="39.75" customHeight="1" x14ac:dyDescent="0.3">
      <c r="A68" s="4">
        <v>2240</v>
      </c>
      <c r="B68" s="5" t="s">
        <v>17</v>
      </c>
      <c r="C68" s="5"/>
      <c r="D68" s="6">
        <f>SUM(D70:D106)</f>
        <v>7168.07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23.25" hidden="1" customHeight="1" outlineLevel="1" x14ac:dyDescent="0.3">
      <c r="A69" s="27">
        <v>2240</v>
      </c>
      <c r="B69" s="27"/>
      <c r="C69" s="10"/>
      <c r="D69" s="10">
        <f>ЗДО4!I14</f>
        <v>7168.07</v>
      </c>
      <c r="E69" s="8" t="b">
        <f>D69=D68</f>
        <v>1</v>
      </c>
      <c r="F69" s="8"/>
    </row>
    <row r="70" spans="1:15" collapsed="1" x14ac:dyDescent="0.3">
      <c r="A70" s="14">
        <v>2240.1</v>
      </c>
      <c r="B70" s="12" t="s">
        <v>18</v>
      </c>
      <c r="C70" s="12"/>
      <c r="D70" s="13">
        <f>1102+1163</f>
        <v>2265</v>
      </c>
    </row>
    <row r="71" spans="1:15" hidden="1" x14ac:dyDescent="0.3">
      <c r="A71" s="14">
        <v>2240.1999999999998</v>
      </c>
      <c r="B71" s="23" t="s">
        <v>19</v>
      </c>
      <c r="C71" s="24"/>
      <c r="D71" s="13"/>
    </row>
    <row r="72" spans="1:15" hidden="1" x14ac:dyDescent="0.3">
      <c r="A72" s="14">
        <v>2240.3000000000002</v>
      </c>
      <c r="B72" s="23" t="s">
        <v>20</v>
      </c>
      <c r="C72" s="24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3" t="s">
        <v>21</v>
      </c>
      <c r="C79" s="24"/>
      <c r="D79" s="13"/>
    </row>
    <row r="80" spans="1:15" hidden="1" x14ac:dyDescent="0.3">
      <c r="A80" s="14">
        <v>2240.5</v>
      </c>
      <c r="B80" s="23" t="s">
        <v>22</v>
      </c>
      <c r="C80" s="24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9.5" hidden="1" customHeight="1" collapsed="1" x14ac:dyDescent="0.3">
      <c r="A82" s="14"/>
      <c r="B82" s="19"/>
      <c r="C82" s="17"/>
      <c r="D82" s="17"/>
    </row>
    <row r="83" spans="1:15" ht="19.5" hidden="1" customHeight="1" x14ac:dyDescent="0.3">
      <c r="A83" s="14"/>
      <c r="B83" s="28"/>
      <c r="C83" s="17"/>
      <c r="D83" s="17"/>
    </row>
    <row r="84" spans="1:15" hidden="1" x14ac:dyDescent="0.3">
      <c r="A84" s="14"/>
      <c r="B84" s="19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3" t="s">
        <v>23</v>
      </c>
      <c r="C90" s="24"/>
      <c r="D90" s="13"/>
    </row>
    <row r="91" spans="1:15" hidden="1" x14ac:dyDescent="0.3">
      <c r="A91" s="14">
        <v>2240.6999999999998</v>
      </c>
      <c r="B91" s="23" t="s">
        <v>24</v>
      </c>
      <c r="C91" s="24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3" t="s">
        <v>25</v>
      </c>
      <c r="C97" s="24"/>
      <c r="D97" s="13"/>
    </row>
    <row r="98" spans="1:5" hidden="1" x14ac:dyDescent="0.3">
      <c r="A98" s="14">
        <v>2240.9</v>
      </c>
      <c r="B98" s="23" t="s">
        <v>26</v>
      </c>
      <c r="C98" s="24"/>
      <c r="D98" s="13"/>
    </row>
    <row r="99" spans="1:5" hidden="1" x14ac:dyDescent="0.3">
      <c r="A99" s="14">
        <v>2241.1</v>
      </c>
      <c r="B99" s="23" t="s">
        <v>27</v>
      </c>
      <c r="C99" s="24"/>
      <c r="D99" s="13"/>
    </row>
    <row r="100" spans="1:5" hidden="1" x14ac:dyDescent="0.3">
      <c r="A100" s="14">
        <v>2241.1999999999998</v>
      </c>
      <c r="B100" s="23" t="s">
        <v>28</v>
      </c>
      <c r="C100" s="24"/>
      <c r="D100" s="13"/>
    </row>
    <row r="101" spans="1:5" x14ac:dyDescent="0.3">
      <c r="A101" s="14">
        <v>2241.3000000000002</v>
      </c>
      <c r="B101" s="23" t="s">
        <v>29</v>
      </c>
      <c r="C101" s="24"/>
      <c r="D101" s="13">
        <f>210+210+536+210</f>
        <v>1166</v>
      </c>
    </row>
    <row r="102" spans="1:5" ht="15.75" hidden="1" customHeight="1" x14ac:dyDescent="0.3">
      <c r="A102" s="14">
        <v>2241.4</v>
      </c>
      <c r="B102" s="23" t="s">
        <v>30</v>
      </c>
      <c r="C102" s="24"/>
      <c r="D102" s="13"/>
    </row>
    <row r="103" spans="1:5" hidden="1" x14ac:dyDescent="0.3">
      <c r="A103" s="14">
        <v>2241.5</v>
      </c>
      <c r="B103" s="23" t="s">
        <v>31</v>
      </c>
      <c r="C103" s="24"/>
      <c r="D103" s="13"/>
    </row>
    <row r="104" spans="1:5" ht="38.25" hidden="1" customHeight="1" x14ac:dyDescent="0.3">
      <c r="A104" s="14">
        <v>2241.6</v>
      </c>
      <c r="B104" s="29" t="s">
        <v>32</v>
      </c>
      <c r="C104" s="24"/>
      <c r="D104" s="13"/>
    </row>
    <row r="105" spans="1:5" x14ac:dyDescent="0.3">
      <c r="A105" s="14">
        <v>2241.6999999999998</v>
      </c>
      <c r="B105" s="23" t="s">
        <v>33</v>
      </c>
      <c r="C105" s="24"/>
      <c r="D105" s="13">
        <v>740.38</v>
      </c>
    </row>
    <row r="106" spans="1:5" x14ac:dyDescent="0.3">
      <c r="A106" s="14">
        <v>2241.9</v>
      </c>
      <c r="B106" s="23" t="s">
        <v>34</v>
      </c>
      <c r="C106" s="24"/>
      <c r="D106" s="13">
        <v>2996.69</v>
      </c>
    </row>
    <row r="107" spans="1:5" hidden="1" outlineLevel="1" x14ac:dyDescent="0.3">
      <c r="A107" s="14"/>
      <c r="B107" s="15"/>
      <c r="C107" s="16">
        <f>SUM(C108:C124)</f>
        <v>2996.69</v>
      </c>
      <c r="D107" s="30"/>
      <c r="E107" s="18">
        <f>D106-C107</f>
        <v>0</v>
      </c>
    </row>
    <row r="108" spans="1:5" collapsed="1" x14ac:dyDescent="0.3">
      <c r="A108" s="14">
        <v>901</v>
      </c>
      <c r="B108" s="31" t="s">
        <v>35</v>
      </c>
      <c r="C108" s="17">
        <f>100+100+100</f>
        <v>300</v>
      </c>
      <c r="D108" s="17"/>
    </row>
    <row r="109" spans="1:5" x14ac:dyDescent="0.3">
      <c r="A109" s="14">
        <v>902</v>
      </c>
      <c r="B109" s="31" t="s">
        <v>36</v>
      </c>
      <c r="C109" s="17">
        <f>299*2</f>
        <v>598</v>
      </c>
      <c r="D109" s="17"/>
    </row>
    <row r="110" spans="1:5" x14ac:dyDescent="0.3">
      <c r="A110" s="14">
        <v>905</v>
      </c>
      <c r="B110" s="32" t="s">
        <v>37</v>
      </c>
      <c r="C110" s="17">
        <v>360</v>
      </c>
      <c r="D110" s="17"/>
    </row>
    <row r="111" spans="1:5" x14ac:dyDescent="0.3">
      <c r="A111" s="14">
        <v>906</v>
      </c>
      <c r="B111" s="31" t="s">
        <v>38</v>
      </c>
      <c r="C111" s="17">
        <f>240</f>
        <v>240</v>
      </c>
      <c r="D111" s="17"/>
    </row>
    <row r="112" spans="1:5" x14ac:dyDescent="0.3">
      <c r="A112" s="14">
        <v>903</v>
      </c>
      <c r="B112" s="31" t="s">
        <v>39</v>
      </c>
      <c r="C112" s="17">
        <f>1255.69</f>
        <v>1255.69</v>
      </c>
      <c r="D112" s="17"/>
    </row>
    <row r="113" spans="1:4" x14ac:dyDescent="0.3">
      <c r="A113" s="14">
        <v>904</v>
      </c>
      <c r="B113" s="31" t="s">
        <v>40</v>
      </c>
      <c r="C113" s="17">
        <f>243</f>
        <v>243</v>
      </c>
      <c r="D113" s="17"/>
    </row>
    <row r="114" spans="1:4" hidden="1" x14ac:dyDescent="0.3">
      <c r="A114" s="14"/>
      <c r="B114" s="31"/>
      <c r="C114" s="17"/>
      <c r="D114" s="17"/>
    </row>
    <row r="115" spans="1:4" hidden="1" x14ac:dyDescent="0.3">
      <c r="A115" s="14"/>
      <c r="B115" s="31"/>
      <c r="C115" s="17"/>
      <c r="D115" s="17"/>
    </row>
    <row r="116" spans="1:4" hidden="1" x14ac:dyDescent="0.3">
      <c r="A116" s="14"/>
      <c r="B116" s="31"/>
      <c r="C116" s="17"/>
      <c r="D116" s="17"/>
    </row>
    <row r="117" spans="1:4" hidden="1" x14ac:dyDescent="0.3">
      <c r="A117" s="14"/>
      <c r="B117" s="31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33"/>
      <c r="C120" s="17"/>
      <c r="D120" s="17"/>
    </row>
    <row r="121" spans="1:4" hidden="1" x14ac:dyDescent="0.3">
      <c r="A121" s="14"/>
      <c r="B121" s="19"/>
      <c r="C121" s="17"/>
      <c r="D121" s="17"/>
    </row>
    <row r="122" spans="1:4" hidden="1" x14ac:dyDescent="0.3">
      <c r="A122" s="14"/>
      <c r="B122" s="19"/>
      <c r="C122" s="17"/>
      <c r="D122" s="17"/>
    </row>
    <row r="123" spans="1:4" hidden="1" outlineLevel="1" x14ac:dyDescent="0.3">
      <c r="B123" s="34"/>
      <c r="D123" s="3" t="b">
        <f>D68=D69</f>
        <v>1</v>
      </c>
    </row>
    <row r="124" spans="1:4" hidden="1" collapsed="1" x14ac:dyDescent="0.3">
      <c r="B124" s="34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0:C50"/>
    <mergeCell ref="B68:C68"/>
    <mergeCell ref="B70:C70"/>
    <mergeCell ref="B71:C71"/>
    <mergeCell ref="B72:C72"/>
    <mergeCell ref="B79:C79"/>
    <mergeCell ref="B16:C16"/>
    <mergeCell ref="B17:C17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ЗДО4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2024-04-26T10:42:18Z</dcterms:created>
  <dcterms:modified xsi:type="dcterms:W3CDTF">2024-04-26T10:42:19Z</dcterms:modified>
</cp:coreProperties>
</file>