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463795F6-71B2-4D24-B638-B588A83CEE22}" xr6:coauthVersionLast="36" xr6:coauthVersionMax="36" xr10:uidLastSave="{00000000-0000-0000-0000-000000000000}"/>
  <bookViews>
    <workbookView xWindow="0" yWindow="0" windowWidth="28800" windowHeight="11325" xr2:uid="{855BE4F3-F807-43AE-8F52-4E0C02043B2C}"/>
  </bookViews>
  <sheets>
    <sheet name="ЗДО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H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H21" i="3" s="1"/>
  <c r="E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I19" i="3"/>
  <c r="F19" i="3" s="1"/>
  <c r="H19" i="3"/>
  <c r="E19" i="3"/>
  <c r="AH18" i="3"/>
  <c r="AE18" i="3"/>
  <c r="AB18" i="3"/>
  <c r="Y18" i="3"/>
  <c r="V18" i="3"/>
  <c r="S18" i="3"/>
  <c r="P18" i="3"/>
  <c r="M18" i="3"/>
  <c r="K18" i="3"/>
  <c r="H18" i="3" s="1"/>
  <c r="I18" i="3"/>
  <c r="F18" i="3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H16" i="3"/>
  <c r="J16" i="3" s="1"/>
  <c r="AH15" i="3"/>
  <c r="AE15" i="3"/>
  <c r="AB15" i="3"/>
  <c r="Y15" i="3"/>
  <c r="V15" i="3"/>
  <c r="S15" i="3"/>
  <c r="P15" i="3"/>
  <c r="M15" i="3"/>
  <c r="K15" i="3"/>
  <c r="H15" i="3" s="1"/>
  <c r="I15" i="3"/>
  <c r="F15" i="3" s="1"/>
  <c r="AH14" i="3"/>
  <c r="AE14" i="3"/>
  <c r="AB14" i="3"/>
  <c r="Y14" i="3"/>
  <c r="V14" i="3"/>
  <c r="S14" i="3"/>
  <c r="P14" i="3"/>
  <c r="K14" i="3"/>
  <c r="H14" i="3" s="1"/>
  <c r="I14" i="3"/>
  <c r="F14" i="3" s="1"/>
  <c r="AH13" i="3"/>
  <c r="AE13" i="3"/>
  <c r="AB13" i="3"/>
  <c r="Y13" i="3"/>
  <c r="V13" i="3"/>
  <c r="S13" i="3"/>
  <c r="P13" i="3"/>
  <c r="K13" i="3"/>
  <c r="I13" i="3"/>
  <c r="F13" i="3" s="1"/>
  <c r="AH12" i="3"/>
  <c r="AE12" i="3"/>
  <c r="AB12" i="3"/>
  <c r="Y12" i="3"/>
  <c r="V12" i="3"/>
  <c r="S12" i="3"/>
  <c r="P12" i="3"/>
  <c r="K12" i="3"/>
  <c r="M12" i="3" s="1"/>
  <c r="I12" i="3"/>
  <c r="F12" i="3" s="1"/>
  <c r="AH11" i="3"/>
  <c r="AE11" i="3"/>
  <c r="AB11" i="3"/>
  <c r="Y11" i="3"/>
  <c r="V11" i="3"/>
  <c r="S11" i="3"/>
  <c r="P11" i="3"/>
  <c r="K11" i="3"/>
  <c r="H11" i="3" s="1"/>
  <c r="I11" i="3"/>
  <c r="F11" i="3" s="1"/>
  <c r="AH10" i="3"/>
  <c r="AE10" i="3"/>
  <c r="AB10" i="3"/>
  <c r="Y10" i="3"/>
  <c r="V10" i="3"/>
  <c r="S10" i="3"/>
  <c r="P10" i="3"/>
  <c r="K10" i="3"/>
  <c r="H10" i="3" s="1"/>
  <c r="I10" i="3"/>
  <c r="F10" i="3"/>
  <c r="AH9" i="3"/>
  <c r="AE9" i="3"/>
  <c r="AB9" i="3"/>
  <c r="Y9" i="3"/>
  <c r="V9" i="3"/>
  <c r="S9" i="3"/>
  <c r="P9" i="3"/>
  <c r="K9" i="3"/>
  <c r="I9" i="3"/>
  <c r="F9" i="3" s="1"/>
  <c r="C117" i="2"/>
  <c r="C116" i="2"/>
  <c r="C115" i="2"/>
  <c r="C113" i="2" s="1"/>
  <c r="E113" i="2" s="1"/>
  <c r="C114" i="2"/>
  <c r="D107" i="2"/>
  <c r="C98" i="2"/>
  <c r="E98" i="2" s="1"/>
  <c r="C86" i="2"/>
  <c r="E86" i="2" s="1"/>
  <c r="C78" i="2"/>
  <c r="E78" i="2" s="1"/>
  <c r="D75" i="2"/>
  <c r="D73" i="2" s="1"/>
  <c r="C55" i="2"/>
  <c r="E55" i="2" s="1"/>
  <c r="C49" i="2"/>
  <c r="E49" i="2" s="1"/>
  <c r="C43" i="2"/>
  <c r="E43" i="2" s="1"/>
  <c r="C37" i="2"/>
  <c r="E37" i="2" s="1"/>
  <c r="D35" i="2"/>
  <c r="D4" i="2" s="1"/>
  <c r="D69" i="2" s="1"/>
  <c r="C24" i="2"/>
  <c r="C23" i="2"/>
  <c r="C22" i="2"/>
  <c r="C21" i="2"/>
  <c r="C20" i="2"/>
  <c r="C19" i="2"/>
  <c r="C18" i="2"/>
  <c r="E18" i="2" s="1"/>
  <c r="C8" i="2"/>
  <c r="E8" i="2" s="1"/>
  <c r="D6" i="2"/>
  <c r="E4" i="2" l="1"/>
  <c r="S27" i="3"/>
  <c r="AE27" i="3"/>
  <c r="E16" i="3"/>
  <c r="M11" i="3"/>
  <c r="G25" i="3"/>
  <c r="H12" i="3"/>
  <c r="M14" i="3"/>
  <c r="M21" i="3"/>
  <c r="E22" i="3"/>
  <c r="M23" i="3"/>
  <c r="F27" i="3"/>
  <c r="M10" i="3"/>
  <c r="J24" i="3"/>
  <c r="J15" i="3"/>
  <c r="E15" i="3"/>
  <c r="G15" i="3" s="1"/>
  <c r="J11" i="3"/>
  <c r="E11" i="3"/>
  <c r="G16" i="3"/>
  <c r="P27" i="3"/>
  <c r="AB27" i="3"/>
  <c r="J19" i="3"/>
  <c r="J20" i="3"/>
  <c r="E20" i="3"/>
  <c r="G20" i="3" s="1"/>
  <c r="G26" i="3"/>
  <c r="J26" i="3"/>
  <c r="J10" i="3"/>
  <c r="E10" i="3"/>
  <c r="G10" i="3" s="1"/>
  <c r="M13" i="3"/>
  <c r="H13" i="3"/>
  <c r="K27" i="3"/>
  <c r="J14" i="3"/>
  <c r="E14" i="3"/>
  <c r="G14" i="3" s="1"/>
  <c r="M17" i="3"/>
  <c r="H17" i="3"/>
  <c r="G19" i="3"/>
  <c r="J23" i="3"/>
  <c r="E23" i="3"/>
  <c r="G23" i="3" s="1"/>
  <c r="I27" i="3"/>
  <c r="V27" i="3"/>
  <c r="AH27" i="3"/>
  <c r="J18" i="3"/>
  <c r="E18" i="3"/>
  <c r="G18" i="3" s="1"/>
  <c r="G21" i="3"/>
  <c r="G22" i="3"/>
  <c r="M9" i="3"/>
  <c r="M27" i="3" s="1"/>
  <c r="H9" i="3"/>
  <c r="Y27" i="3"/>
  <c r="G11" i="3"/>
  <c r="J21" i="3"/>
  <c r="G24" i="3"/>
  <c r="D126" i="2"/>
  <c r="E74" i="2"/>
  <c r="E5" i="2"/>
  <c r="E12" i="3" l="1"/>
  <c r="G12" i="3" s="1"/>
  <c r="J12" i="3"/>
  <c r="J9" i="3"/>
  <c r="E9" i="3"/>
  <c r="H27" i="3"/>
  <c r="J17" i="3"/>
  <c r="E17" i="3"/>
  <c r="G17" i="3" s="1"/>
  <c r="J13" i="3"/>
  <c r="E13" i="3"/>
  <c r="G13" i="3" s="1"/>
  <c r="J27" i="3" l="1"/>
  <c r="E27" i="3"/>
  <c r="G9" i="3"/>
  <c r="G27" i="3" s="1"/>
</calcChain>
</file>

<file path=xl/sharedStrings.xml><?xml version="1.0" encoding="utf-8"?>
<sst xmlns="http://schemas.openxmlformats.org/spreadsheetml/2006/main" count="112" uniqueCount="81">
  <si>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</si>
  <si>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</si>
  <si>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</si>
  <si>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03.2024</t>
  </si>
  <si>
    <t>Друкована продукція:</t>
  </si>
  <si>
    <t xml:space="preserve">Підписка </t>
  </si>
  <si>
    <t>Медикаменти</t>
  </si>
  <si>
    <t>Господарчі товари</t>
  </si>
  <si>
    <t>гос.тов / 02,03,04,05,06.2024</t>
  </si>
  <si>
    <t>буд.мат. / 03.2024</t>
  </si>
  <si>
    <t>сантехніка / 04,05.2024</t>
  </si>
  <si>
    <t>фарба / 06.2024</t>
  </si>
  <si>
    <t>лак / 06.2024</t>
  </si>
  <si>
    <t>емульсія / 06.2024</t>
  </si>
  <si>
    <t>Миючі засоби  /02,05.2024</t>
  </si>
  <si>
    <t>Меблі</t>
  </si>
  <si>
    <t>Бензин</t>
  </si>
  <si>
    <t>бензин А-95 / 04.2024</t>
  </si>
  <si>
    <t>мастило / 04.2024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</si>
  <si>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</si>
  <si>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</si>
  <si>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</si>
  <si>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</si>
  <si>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</si>
  <si>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</si>
  <si>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</si>
  <si>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</si>
  <si>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</si>
  <si>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</si>
  <si>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</si>
  <si>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</si>
  <si>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</si>
  <si>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</si>
  <si>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</si>
  <si>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</si>
  <si>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</si>
  <si>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</si>
  <si>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</si>
  <si>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</si>
  <si>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</si>
  <si>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</si>
  <si>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моніторинг. та захист від шкідників / 02,03,04,05,06.2024</t>
  </si>
  <si>
    <t>дослідж. Змивів та проб питн. Води / 03,05.2024</t>
  </si>
  <si>
    <t>тех. підтримка веб.рес. / 03,05.2024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</si>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</sst>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27" xfId="1" applyFont="1" applyBorder="1" applyAlignment="1">
      <alignment horizontal="left" vertical="center" wrapText="1" inden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EACB145B-D032-4D2A-905F-2CEA262CF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650D-00BF-44FF-89BF-16894F5DCEF8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1" customWidth="1"/>
    <col min="5" max="5" width="25" style="91" customWidth="1"/>
    <col min="6" max="10" width="25" style="126" customWidth="1"/>
    <col min="11" max="11" width="25" style="91" customWidth="1"/>
    <col min="12" max="13" width="25" style="126" customWidth="1"/>
    <col min="14" max="14" width="21.140625" style="91" hidden="1" customWidth="1"/>
    <col min="15" max="16" width="21.140625" style="126" hidden="1" customWidth="1"/>
    <col min="17" max="17" width="21.140625" style="91" hidden="1" customWidth="1"/>
    <col min="18" max="19" width="21.140625" style="126" hidden="1" customWidth="1"/>
    <col min="20" max="20" width="18.85546875" style="91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1" hidden="1" customWidth="1"/>
    <col min="27" max="28" width="18.85546875" style="126" hidden="1" customWidth="1"/>
    <col min="29" max="29" width="18.85546875" style="91" hidden="1" customWidth="1"/>
    <col min="30" max="31" width="18.85546875" style="126" hidden="1" customWidth="1"/>
    <col min="32" max="32" width="18.85546875" style="91" hidden="1" customWidth="1"/>
    <col min="33" max="34" width="18.85546875" style="126" hidden="1" customWidth="1"/>
    <col min="35" max="37" width="18.140625" style="126" customWidth="1"/>
    <col min="38" max="39" width="14.28515625" style="91" customWidth="1"/>
    <col min="40" max="16384" width="9.140625" style="91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46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47</v>
      </c>
      <c r="B6" s="47" t="s">
        <v>48</v>
      </c>
      <c r="C6" s="48" t="s">
        <v>49</v>
      </c>
      <c r="D6" s="49"/>
      <c r="E6" s="50" t="s">
        <v>50</v>
      </c>
      <c r="F6" s="51"/>
      <c r="G6" s="52"/>
      <c r="H6" s="53" t="s">
        <v>51</v>
      </c>
      <c r="I6" s="54"/>
      <c r="J6" s="55"/>
      <c r="K6" s="56" t="s">
        <v>52</v>
      </c>
      <c r="L6" s="57"/>
      <c r="M6" s="58"/>
      <c r="N6" s="56" t="s">
        <v>53</v>
      </c>
      <c r="O6" s="57"/>
      <c r="P6" s="58"/>
      <c r="Q6" s="56" t="s">
        <v>54</v>
      </c>
      <c r="R6" s="57"/>
      <c r="S6" s="58"/>
      <c r="T6" s="59" t="s">
        <v>55</v>
      </c>
      <c r="U6" s="60"/>
      <c r="V6" s="55"/>
      <c r="W6" s="60" t="s">
        <v>56</v>
      </c>
      <c r="X6" s="60"/>
      <c r="Y6" s="61"/>
      <c r="Z6" s="59" t="s">
        <v>57</v>
      </c>
      <c r="AA6" s="60"/>
      <c r="AB6" s="55"/>
      <c r="AC6" s="62" t="s">
        <v>58</v>
      </c>
      <c r="AD6" s="63"/>
      <c r="AE6" s="64"/>
      <c r="AF6" s="59" t="s">
        <v>59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60</v>
      </c>
      <c r="F7" s="70" t="s">
        <v>61</v>
      </c>
      <c r="G7" s="71" t="s">
        <v>62</v>
      </c>
      <c r="H7" s="69" t="s">
        <v>60</v>
      </c>
      <c r="I7" s="70" t="s">
        <v>61</v>
      </c>
      <c r="J7" s="71" t="s">
        <v>62</v>
      </c>
      <c r="K7" s="69" t="s">
        <v>60</v>
      </c>
      <c r="L7" s="70" t="s">
        <v>61</v>
      </c>
      <c r="M7" s="71" t="s">
        <v>62</v>
      </c>
      <c r="N7" s="69" t="s">
        <v>60</v>
      </c>
      <c r="O7" s="70" t="s">
        <v>61</v>
      </c>
      <c r="P7" s="71" t="s">
        <v>62</v>
      </c>
      <c r="Q7" s="69" t="s">
        <v>60</v>
      </c>
      <c r="R7" s="70" t="s">
        <v>61</v>
      </c>
      <c r="S7" s="71" t="s">
        <v>62</v>
      </c>
      <c r="T7" s="69" t="s">
        <v>60</v>
      </c>
      <c r="U7" s="70" t="s">
        <v>61</v>
      </c>
      <c r="V7" s="71" t="s">
        <v>62</v>
      </c>
      <c r="W7" s="69" t="s">
        <v>60</v>
      </c>
      <c r="X7" s="70" t="s">
        <v>61</v>
      </c>
      <c r="Y7" s="71" t="s">
        <v>62</v>
      </c>
      <c r="Z7" s="69" t="s">
        <v>60</v>
      </c>
      <c r="AA7" s="70" t="s">
        <v>61</v>
      </c>
      <c r="AB7" s="71" t="s">
        <v>62</v>
      </c>
      <c r="AC7" s="69" t="s">
        <v>60</v>
      </c>
      <c r="AD7" s="70" t="s">
        <v>61</v>
      </c>
      <c r="AE7" s="71" t="s">
        <v>62</v>
      </c>
      <c r="AF7" s="69" t="s">
        <v>60</v>
      </c>
      <c r="AG7" s="70" t="s">
        <v>61</v>
      </c>
      <c r="AH7" s="71" t="s">
        <v>62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80</v>
      </c>
      <c r="B9" s="114">
        <v>2111</v>
      </c>
      <c r="C9" s="115" t="s">
        <v>63</v>
      </c>
      <c r="D9" s="116"/>
      <c r="E9" s="84">
        <f>H9+T9+W9+Z9+AC9++AF9</f>
        <v>7179180</v>
      </c>
      <c r="F9" s="85">
        <f>I9+U9+X9+AA9+AD9++AG9</f>
        <v>4055855.58</v>
      </c>
      <c r="G9" s="117">
        <f>E9-F9</f>
        <v>3123324.42</v>
      </c>
      <c r="H9" s="84">
        <f>K9+N9+Q9</f>
        <v>7150780</v>
      </c>
      <c r="I9" s="85">
        <f>L9+O9+R9</f>
        <v>4041217.17</v>
      </c>
      <c r="J9" s="86">
        <f>H9-I9</f>
        <v>3109562.83</v>
      </c>
      <c r="K9" s="90">
        <f>6686640+464140</f>
        <v>7150780</v>
      </c>
      <c r="L9" s="88">
        <v>4041217.17</v>
      </c>
      <c r="M9" s="89">
        <f>K9-L9</f>
        <v>3109562.83</v>
      </c>
      <c r="N9" s="90">
        <v>0</v>
      </c>
      <c r="O9" s="88">
        <v>0</v>
      </c>
      <c r="P9" s="89">
        <f>N9-O9</f>
        <v>0</v>
      </c>
      <c r="Q9" s="90">
        <v>0</v>
      </c>
      <c r="R9" s="88">
        <v>0</v>
      </c>
      <c r="S9" s="89">
        <f>Q9-R9</f>
        <v>0</v>
      </c>
      <c r="T9" s="90">
        <v>28400</v>
      </c>
      <c r="U9" s="88">
        <v>14638.41</v>
      </c>
      <c r="V9" s="89">
        <f>T9-U9</f>
        <v>13761.59</v>
      </c>
      <c r="W9" s="90">
        <v>0</v>
      </c>
      <c r="X9" s="88">
        <v>0</v>
      </c>
      <c r="Y9" s="89">
        <f>W9-X9</f>
        <v>0</v>
      </c>
      <c r="Z9" s="90">
        <v>0</v>
      </c>
      <c r="AA9" s="88">
        <v>0</v>
      </c>
      <c r="AB9" s="89">
        <f t="shared" ref="AB9:AB26" si="0">Z9-AA9</f>
        <v>0</v>
      </c>
      <c r="AC9" s="90">
        <v>0</v>
      </c>
      <c r="AD9" s="88">
        <v>0</v>
      </c>
      <c r="AE9" s="89">
        <f>AC9-AD9</f>
        <v>0</v>
      </c>
      <c r="AF9" s="90">
        <v>0</v>
      </c>
      <c r="AG9" s="88">
        <v>0</v>
      </c>
      <c r="AH9" s="89">
        <f>AF9-AG9</f>
        <v>0</v>
      </c>
      <c r="AI9" s="91"/>
      <c r="AJ9" s="91"/>
      <c r="AK9" s="91"/>
    </row>
    <row r="10" spans="1:38" ht="18.75" customHeight="1" x14ac:dyDescent="0.2">
      <c r="A10" s="83"/>
      <c r="B10" s="92">
        <v>2120</v>
      </c>
      <c r="C10" s="99" t="s">
        <v>64</v>
      </c>
      <c r="D10" s="100"/>
      <c r="E10" s="93">
        <f t="shared" ref="E10:F26" si="1">H10+T10+W10+Z10+AC10++AF10</f>
        <v>1580635</v>
      </c>
      <c r="F10" s="94">
        <f t="shared" si="1"/>
        <v>850902.6</v>
      </c>
      <c r="G10" s="118">
        <f>E10-F10</f>
        <v>729732.4</v>
      </c>
      <c r="H10" s="93">
        <f>K10+N10+Q10</f>
        <v>1574385</v>
      </c>
      <c r="I10" s="94">
        <f>L10+O10+R10</f>
        <v>847682.14</v>
      </c>
      <c r="J10" s="96">
        <f>H10-I10</f>
        <v>726702.86</v>
      </c>
      <c r="K10" s="87">
        <f>1471055+103330</f>
        <v>1574385</v>
      </c>
      <c r="L10" s="97">
        <v>847682.14</v>
      </c>
      <c r="M10" s="98">
        <f>K10-L10</f>
        <v>726702.86</v>
      </c>
      <c r="N10" s="87">
        <v>0</v>
      </c>
      <c r="O10" s="97">
        <v>0</v>
      </c>
      <c r="P10" s="98">
        <f>N10-O10</f>
        <v>0</v>
      </c>
      <c r="Q10" s="87">
        <v>0</v>
      </c>
      <c r="R10" s="97">
        <v>0</v>
      </c>
      <c r="S10" s="98">
        <f>Q10-R10</f>
        <v>0</v>
      </c>
      <c r="T10" s="87">
        <v>6250</v>
      </c>
      <c r="U10" s="97">
        <v>3220.46</v>
      </c>
      <c r="V10" s="98">
        <f>T10-U10</f>
        <v>3029.54</v>
      </c>
      <c r="W10" s="87">
        <v>0</v>
      </c>
      <c r="X10" s="97">
        <v>0</v>
      </c>
      <c r="Y10" s="98">
        <f>W10-X10</f>
        <v>0</v>
      </c>
      <c r="Z10" s="87">
        <v>0</v>
      </c>
      <c r="AA10" s="97">
        <v>0</v>
      </c>
      <c r="AB10" s="98">
        <f t="shared" si="0"/>
        <v>0</v>
      </c>
      <c r="AC10" s="87">
        <v>0</v>
      </c>
      <c r="AD10" s="97">
        <v>0</v>
      </c>
      <c r="AE10" s="98">
        <f>AC10-AD10</f>
        <v>0</v>
      </c>
      <c r="AF10" s="87">
        <v>0</v>
      </c>
      <c r="AG10" s="97">
        <v>0</v>
      </c>
      <c r="AH10" s="98">
        <f>AF10-AG10</f>
        <v>0</v>
      </c>
      <c r="AI10" s="91"/>
      <c r="AJ10" s="91"/>
      <c r="AK10" s="91"/>
    </row>
    <row r="11" spans="1:38" ht="18.75" customHeight="1" x14ac:dyDescent="0.2">
      <c r="A11" s="83"/>
      <c r="B11" s="92">
        <v>2210</v>
      </c>
      <c r="C11" s="99" t="s">
        <v>2</v>
      </c>
      <c r="D11" s="100"/>
      <c r="E11" s="93">
        <f t="shared" si="1"/>
        <v>82201.040000000008</v>
      </c>
      <c r="F11" s="94">
        <f t="shared" si="1"/>
        <v>53039.520000000004</v>
      </c>
      <c r="G11" s="118">
        <f t="shared" ref="G11:G25" si="2">E11-F11</f>
        <v>29161.520000000004</v>
      </c>
      <c r="H11" s="93">
        <f t="shared" ref="H11:I26" si="3">K11+N11+Q11</f>
        <v>50162</v>
      </c>
      <c r="I11" s="94">
        <f t="shared" si="3"/>
        <v>36440.480000000003</v>
      </c>
      <c r="J11" s="96">
        <f t="shared" ref="J11:J25" si="4">H11-I11</f>
        <v>13721.519999999997</v>
      </c>
      <c r="K11" s="87">
        <f>82800-588-1200-19000-11850</f>
        <v>50162</v>
      </c>
      <c r="L11" s="97">
        <v>36440.480000000003</v>
      </c>
      <c r="M11" s="98">
        <f t="shared" ref="M11:M25" si="5">K11-L11</f>
        <v>13721.519999999997</v>
      </c>
      <c r="N11" s="87">
        <v>0</v>
      </c>
      <c r="O11" s="97">
        <v>0</v>
      </c>
      <c r="P11" s="98">
        <f t="shared" ref="P11:P25" si="6">N11-O11</f>
        <v>0</v>
      </c>
      <c r="Q11" s="87">
        <v>0</v>
      </c>
      <c r="R11" s="97">
        <v>0</v>
      </c>
      <c r="S11" s="98">
        <f t="shared" ref="S11:S25" si="7">Q11-R11</f>
        <v>0</v>
      </c>
      <c r="T11" s="87">
        <v>15440</v>
      </c>
      <c r="U11" s="97">
        <v>0</v>
      </c>
      <c r="V11" s="98">
        <f t="shared" ref="V11:V25" si="8">T11-U11</f>
        <v>15440</v>
      </c>
      <c r="W11" s="87">
        <v>16599.04</v>
      </c>
      <c r="X11" s="97">
        <v>16599.04</v>
      </c>
      <c r="Y11" s="98">
        <f t="shared" ref="Y11:Y25" si="9">W11-X11</f>
        <v>0</v>
      </c>
      <c r="Z11" s="87">
        <v>0</v>
      </c>
      <c r="AA11" s="97">
        <v>0</v>
      </c>
      <c r="AB11" s="98">
        <f t="shared" si="0"/>
        <v>0</v>
      </c>
      <c r="AC11" s="87">
        <v>0</v>
      </c>
      <c r="AD11" s="97">
        <v>0</v>
      </c>
      <c r="AE11" s="98">
        <f t="shared" ref="AE11:AE25" si="10">AC11-AD11</f>
        <v>0</v>
      </c>
      <c r="AF11" s="87">
        <v>0</v>
      </c>
      <c r="AG11" s="97">
        <v>0</v>
      </c>
      <c r="AH11" s="98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3"/>
      <c r="B12" s="92">
        <v>2220</v>
      </c>
      <c r="C12" s="99" t="s">
        <v>65</v>
      </c>
      <c r="D12" s="100"/>
      <c r="E12" s="93">
        <f t="shared" si="1"/>
        <v>1174</v>
      </c>
      <c r="F12" s="94">
        <f t="shared" si="1"/>
        <v>1173.3800000000001</v>
      </c>
      <c r="G12" s="95">
        <f t="shared" si="2"/>
        <v>0.61999999999989086</v>
      </c>
      <c r="H12" s="93">
        <f>K12+N12+Q12</f>
        <v>1174</v>
      </c>
      <c r="I12" s="94">
        <f t="shared" si="3"/>
        <v>1173.3800000000001</v>
      </c>
      <c r="J12" s="96">
        <f t="shared" si="4"/>
        <v>0.61999999999989086</v>
      </c>
      <c r="K12" s="87">
        <f>1100+74</f>
        <v>1174</v>
      </c>
      <c r="L12" s="97">
        <v>1173.3800000000001</v>
      </c>
      <c r="M12" s="98">
        <f t="shared" si="5"/>
        <v>0.61999999999989086</v>
      </c>
      <c r="N12" s="87">
        <v>0</v>
      </c>
      <c r="O12" s="97">
        <v>0</v>
      </c>
      <c r="P12" s="98">
        <f t="shared" si="6"/>
        <v>0</v>
      </c>
      <c r="Q12" s="87">
        <v>0</v>
      </c>
      <c r="R12" s="97">
        <v>0</v>
      </c>
      <c r="S12" s="98">
        <f t="shared" si="7"/>
        <v>0</v>
      </c>
      <c r="T12" s="87">
        <v>0</v>
      </c>
      <c r="U12" s="97">
        <v>0</v>
      </c>
      <c r="V12" s="98">
        <f t="shared" si="8"/>
        <v>0</v>
      </c>
      <c r="W12" s="87">
        <v>0</v>
      </c>
      <c r="X12" s="97">
        <v>0</v>
      </c>
      <c r="Y12" s="98">
        <f t="shared" si="9"/>
        <v>0</v>
      </c>
      <c r="Z12" s="87">
        <v>0</v>
      </c>
      <c r="AA12" s="97">
        <v>0</v>
      </c>
      <c r="AB12" s="98">
        <f t="shared" si="0"/>
        <v>0</v>
      </c>
      <c r="AC12" s="87">
        <v>0</v>
      </c>
      <c r="AD12" s="97">
        <v>0</v>
      </c>
      <c r="AE12" s="98">
        <f t="shared" si="10"/>
        <v>0</v>
      </c>
      <c r="AF12" s="87">
        <v>0</v>
      </c>
      <c r="AG12" s="97">
        <v>0</v>
      </c>
      <c r="AH12" s="98">
        <f t="shared" si="11"/>
        <v>0</v>
      </c>
      <c r="AI12" s="91"/>
      <c r="AJ12" s="91"/>
      <c r="AK12" s="91"/>
    </row>
    <row r="13" spans="1:38" ht="18.75" customHeight="1" x14ac:dyDescent="0.2">
      <c r="A13" s="83"/>
      <c r="B13" s="92">
        <v>2230</v>
      </c>
      <c r="C13" s="99" t="s">
        <v>66</v>
      </c>
      <c r="D13" s="100"/>
      <c r="E13" s="93">
        <f t="shared" si="1"/>
        <v>1290480</v>
      </c>
      <c r="F13" s="94">
        <f t="shared" si="1"/>
        <v>722095.8</v>
      </c>
      <c r="G13" s="118">
        <f t="shared" si="2"/>
        <v>568384.19999999995</v>
      </c>
      <c r="H13" s="93">
        <f t="shared" si="3"/>
        <v>847130</v>
      </c>
      <c r="I13" s="94">
        <f t="shared" si="3"/>
        <v>604242.26</v>
      </c>
      <c r="J13" s="96">
        <f t="shared" si="4"/>
        <v>242887.74</v>
      </c>
      <c r="K13" s="87">
        <f>515000+332130</f>
        <v>847130</v>
      </c>
      <c r="L13" s="97">
        <v>604242.26</v>
      </c>
      <c r="M13" s="98">
        <f t="shared" si="5"/>
        <v>242887.74</v>
      </c>
      <c r="N13" s="87">
        <v>0</v>
      </c>
      <c r="O13" s="97">
        <v>0</v>
      </c>
      <c r="P13" s="98">
        <f t="shared" si="6"/>
        <v>0</v>
      </c>
      <c r="Q13" s="87">
        <v>0</v>
      </c>
      <c r="R13" s="97">
        <v>0</v>
      </c>
      <c r="S13" s="98">
        <f t="shared" si="7"/>
        <v>0</v>
      </c>
      <c r="T13" s="87">
        <v>443350</v>
      </c>
      <c r="U13" s="97">
        <v>117853.54</v>
      </c>
      <c r="V13" s="98">
        <f t="shared" si="8"/>
        <v>325496.46000000002</v>
      </c>
      <c r="W13" s="87">
        <v>0</v>
      </c>
      <c r="X13" s="97">
        <v>0</v>
      </c>
      <c r="Y13" s="98">
        <f t="shared" si="9"/>
        <v>0</v>
      </c>
      <c r="Z13" s="87">
        <v>0</v>
      </c>
      <c r="AA13" s="97">
        <v>0</v>
      </c>
      <c r="AB13" s="98">
        <f t="shared" si="0"/>
        <v>0</v>
      </c>
      <c r="AC13" s="87">
        <v>0</v>
      </c>
      <c r="AD13" s="97">
        <v>0</v>
      </c>
      <c r="AE13" s="98">
        <f t="shared" si="10"/>
        <v>0</v>
      </c>
      <c r="AF13" s="87">
        <v>0</v>
      </c>
      <c r="AG13" s="97">
        <v>0</v>
      </c>
      <c r="AH13" s="98">
        <f t="shared" si="11"/>
        <v>0</v>
      </c>
      <c r="AI13" s="91"/>
      <c r="AJ13" s="91"/>
      <c r="AK13" s="91"/>
    </row>
    <row r="14" spans="1:38" ht="18.75" customHeight="1" x14ac:dyDescent="0.2">
      <c r="A14" s="83"/>
      <c r="B14" s="92">
        <v>2240</v>
      </c>
      <c r="C14" s="99" t="s">
        <v>22</v>
      </c>
      <c r="D14" s="100"/>
      <c r="E14" s="93">
        <f t="shared" si="1"/>
        <v>72655</v>
      </c>
      <c r="F14" s="94">
        <f t="shared" si="1"/>
        <v>13562.4</v>
      </c>
      <c r="G14" s="118">
        <f t="shared" si="2"/>
        <v>59092.6</v>
      </c>
      <c r="H14" s="93">
        <f t="shared" si="3"/>
        <v>72655</v>
      </c>
      <c r="I14" s="94">
        <f t="shared" si="3"/>
        <v>13562.4</v>
      </c>
      <c r="J14" s="96">
        <f t="shared" si="4"/>
        <v>59092.6</v>
      </c>
      <c r="K14" s="87">
        <f>55455-400+17600</f>
        <v>72655</v>
      </c>
      <c r="L14" s="97">
        <v>13562.4</v>
      </c>
      <c r="M14" s="98">
        <f t="shared" si="5"/>
        <v>59092.6</v>
      </c>
      <c r="N14" s="87">
        <v>0</v>
      </c>
      <c r="O14" s="97">
        <v>0</v>
      </c>
      <c r="P14" s="98">
        <f t="shared" si="6"/>
        <v>0</v>
      </c>
      <c r="Q14" s="87">
        <v>0</v>
      </c>
      <c r="R14" s="97">
        <v>0</v>
      </c>
      <c r="S14" s="98">
        <f t="shared" si="7"/>
        <v>0</v>
      </c>
      <c r="T14" s="87">
        <v>0</v>
      </c>
      <c r="U14" s="97">
        <v>0</v>
      </c>
      <c r="V14" s="98">
        <f t="shared" si="8"/>
        <v>0</v>
      </c>
      <c r="W14" s="87">
        <v>0</v>
      </c>
      <c r="X14" s="97">
        <v>0</v>
      </c>
      <c r="Y14" s="98">
        <f t="shared" si="9"/>
        <v>0</v>
      </c>
      <c r="Z14" s="87">
        <v>0</v>
      </c>
      <c r="AA14" s="97">
        <v>0</v>
      </c>
      <c r="AB14" s="98">
        <f t="shared" si="0"/>
        <v>0</v>
      </c>
      <c r="AC14" s="87">
        <v>0</v>
      </c>
      <c r="AD14" s="97">
        <v>0</v>
      </c>
      <c r="AE14" s="98">
        <f t="shared" si="10"/>
        <v>0</v>
      </c>
      <c r="AF14" s="87">
        <v>0</v>
      </c>
      <c r="AG14" s="97">
        <v>0</v>
      </c>
      <c r="AH14" s="98">
        <f t="shared" si="11"/>
        <v>0</v>
      </c>
      <c r="AI14" s="91"/>
      <c r="AJ14" s="91"/>
      <c r="AK14" s="91"/>
    </row>
    <row r="15" spans="1:38" ht="18.75" customHeight="1" x14ac:dyDescent="0.2">
      <c r="A15" s="83"/>
      <c r="B15" s="92">
        <v>2250</v>
      </c>
      <c r="C15" s="99" t="s">
        <v>67</v>
      </c>
      <c r="D15" s="100"/>
      <c r="E15" s="93">
        <f t="shared" si="1"/>
        <v>3871.2</v>
      </c>
      <c r="F15" s="94">
        <f t="shared" si="1"/>
        <v>1540</v>
      </c>
      <c r="G15" s="118">
        <f t="shared" si="2"/>
        <v>2331.1999999999998</v>
      </c>
      <c r="H15" s="93">
        <f t="shared" si="3"/>
        <v>3871.2</v>
      </c>
      <c r="I15" s="94">
        <f t="shared" si="3"/>
        <v>1540</v>
      </c>
      <c r="J15" s="96">
        <f t="shared" si="4"/>
        <v>2331.1999999999998</v>
      </c>
      <c r="K15" s="87">
        <f>4340-468.8</f>
        <v>3871.2</v>
      </c>
      <c r="L15" s="97">
        <v>1540</v>
      </c>
      <c r="M15" s="98">
        <f t="shared" si="5"/>
        <v>2331.1999999999998</v>
      </c>
      <c r="N15" s="87">
        <v>0</v>
      </c>
      <c r="O15" s="97">
        <v>0</v>
      </c>
      <c r="P15" s="98">
        <f t="shared" si="6"/>
        <v>0</v>
      </c>
      <c r="Q15" s="87">
        <v>0</v>
      </c>
      <c r="R15" s="97">
        <v>0</v>
      </c>
      <c r="S15" s="98">
        <f t="shared" si="7"/>
        <v>0</v>
      </c>
      <c r="T15" s="87">
        <v>0</v>
      </c>
      <c r="U15" s="97">
        <v>0</v>
      </c>
      <c r="V15" s="98">
        <f t="shared" si="8"/>
        <v>0</v>
      </c>
      <c r="W15" s="87">
        <v>0</v>
      </c>
      <c r="X15" s="97">
        <v>0</v>
      </c>
      <c r="Y15" s="98">
        <f t="shared" si="9"/>
        <v>0</v>
      </c>
      <c r="Z15" s="87">
        <v>0</v>
      </c>
      <c r="AA15" s="97">
        <v>0</v>
      </c>
      <c r="AB15" s="98">
        <f t="shared" si="0"/>
        <v>0</v>
      </c>
      <c r="AC15" s="87">
        <v>0</v>
      </c>
      <c r="AD15" s="97">
        <v>0</v>
      </c>
      <c r="AE15" s="98">
        <f t="shared" si="10"/>
        <v>0</v>
      </c>
      <c r="AF15" s="87">
        <v>0</v>
      </c>
      <c r="AG15" s="97">
        <v>0</v>
      </c>
      <c r="AH15" s="98">
        <f t="shared" si="11"/>
        <v>0</v>
      </c>
      <c r="AI15" s="91"/>
      <c r="AJ15" s="91"/>
      <c r="AK15" s="91"/>
    </row>
    <row r="16" spans="1:38" ht="18.75" customHeight="1" x14ac:dyDescent="0.2">
      <c r="A16" s="83"/>
      <c r="B16" s="92">
        <v>2271</v>
      </c>
      <c r="C16" s="99" t="s">
        <v>68</v>
      </c>
      <c r="D16" s="100"/>
      <c r="E16" s="93">
        <f t="shared" si="1"/>
        <v>1370070</v>
      </c>
      <c r="F16" s="94">
        <f t="shared" si="1"/>
        <v>671018.29</v>
      </c>
      <c r="G16" s="118">
        <f t="shared" si="2"/>
        <v>699051.71</v>
      </c>
      <c r="H16" s="93">
        <f t="shared" si="3"/>
        <v>1370070</v>
      </c>
      <c r="I16" s="94">
        <f t="shared" si="3"/>
        <v>671018.29</v>
      </c>
      <c r="J16" s="96">
        <f t="shared" si="4"/>
        <v>699051.71</v>
      </c>
      <c r="K16" s="87">
        <f>1174400+195670</f>
        <v>1370070</v>
      </c>
      <c r="L16" s="97">
        <v>671018.29</v>
      </c>
      <c r="M16" s="98">
        <f t="shared" si="5"/>
        <v>699051.71</v>
      </c>
      <c r="N16" s="87">
        <v>0</v>
      </c>
      <c r="O16" s="97">
        <v>0</v>
      </c>
      <c r="P16" s="98">
        <f t="shared" si="6"/>
        <v>0</v>
      </c>
      <c r="Q16" s="87">
        <v>0</v>
      </c>
      <c r="R16" s="97">
        <v>0</v>
      </c>
      <c r="S16" s="98">
        <f t="shared" si="7"/>
        <v>0</v>
      </c>
      <c r="T16" s="87">
        <v>0</v>
      </c>
      <c r="U16" s="97">
        <v>0</v>
      </c>
      <c r="V16" s="98">
        <f t="shared" si="8"/>
        <v>0</v>
      </c>
      <c r="W16" s="87">
        <v>0</v>
      </c>
      <c r="X16" s="97">
        <v>0</v>
      </c>
      <c r="Y16" s="98">
        <f t="shared" si="9"/>
        <v>0</v>
      </c>
      <c r="Z16" s="87">
        <v>0</v>
      </c>
      <c r="AA16" s="97">
        <v>0</v>
      </c>
      <c r="AB16" s="98">
        <f t="shared" si="0"/>
        <v>0</v>
      </c>
      <c r="AC16" s="87">
        <v>0</v>
      </c>
      <c r="AD16" s="97">
        <v>0</v>
      </c>
      <c r="AE16" s="98">
        <f t="shared" si="10"/>
        <v>0</v>
      </c>
      <c r="AF16" s="87">
        <v>0</v>
      </c>
      <c r="AG16" s="97">
        <v>0</v>
      </c>
      <c r="AH16" s="98">
        <f t="shared" si="11"/>
        <v>0</v>
      </c>
      <c r="AI16" s="91"/>
      <c r="AJ16" s="91"/>
      <c r="AK16" s="91"/>
    </row>
    <row r="17" spans="1:37" ht="18.75" customHeight="1" x14ac:dyDescent="0.2">
      <c r="A17" s="83"/>
      <c r="B17" s="92">
        <v>2272</v>
      </c>
      <c r="C17" s="99" t="s">
        <v>69</v>
      </c>
      <c r="D17" s="100"/>
      <c r="E17" s="93">
        <f t="shared" si="1"/>
        <v>48520</v>
      </c>
      <c r="F17" s="94">
        <f t="shared" si="1"/>
        <v>29216.98</v>
      </c>
      <c r="G17" s="118">
        <f t="shared" si="2"/>
        <v>19303.02</v>
      </c>
      <c r="H17" s="93">
        <f t="shared" si="3"/>
        <v>48520</v>
      </c>
      <c r="I17" s="94">
        <f t="shared" si="3"/>
        <v>29216.98</v>
      </c>
      <c r="J17" s="96">
        <f t="shared" si="4"/>
        <v>19303.02</v>
      </c>
      <c r="K17" s="87">
        <f>38800+9720</f>
        <v>48520</v>
      </c>
      <c r="L17" s="97">
        <v>29216.98</v>
      </c>
      <c r="M17" s="98">
        <f t="shared" si="5"/>
        <v>19303.02</v>
      </c>
      <c r="N17" s="87">
        <v>0</v>
      </c>
      <c r="O17" s="97">
        <v>0</v>
      </c>
      <c r="P17" s="98">
        <f t="shared" si="6"/>
        <v>0</v>
      </c>
      <c r="Q17" s="87">
        <v>0</v>
      </c>
      <c r="R17" s="97">
        <v>0</v>
      </c>
      <c r="S17" s="98">
        <f t="shared" si="7"/>
        <v>0</v>
      </c>
      <c r="T17" s="87">
        <v>0</v>
      </c>
      <c r="U17" s="97">
        <v>0</v>
      </c>
      <c r="V17" s="98">
        <f t="shared" si="8"/>
        <v>0</v>
      </c>
      <c r="W17" s="87">
        <v>0</v>
      </c>
      <c r="X17" s="97">
        <v>0</v>
      </c>
      <c r="Y17" s="98">
        <f t="shared" si="9"/>
        <v>0</v>
      </c>
      <c r="Z17" s="87">
        <v>0</v>
      </c>
      <c r="AA17" s="97">
        <v>0</v>
      </c>
      <c r="AB17" s="98">
        <f t="shared" si="0"/>
        <v>0</v>
      </c>
      <c r="AC17" s="87">
        <v>0</v>
      </c>
      <c r="AD17" s="97">
        <v>0</v>
      </c>
      <c r="AE17" s="98">
        <f t="shared" si="10"/>
        <v>0</v>
      </c>
      <c r="AF17" s="87">
        <v>0</v>
      </c>
      <c r="AG17" s="97">
        <v>0</v>
      </c>
      <c r="AH17" s="98">
        <f t="shared" si="11"/>
        <v>0</v>
      </c>
      <c r="AI17" s="91"/>
      <c r="AJ17" s="91"/>
      <c r="AK17" s="91"/>
    </row>
    <row r="18" spans="1:37" ht="18.75" customHeight="1" x14ac:dyDescent="0.2">
      <c r="A18" s="83"/>
      <c r="B18" s="92">
        <v>2273</v>
      </c>
      <c r="C18" s="99" t="s">
        <v>70</v>
      </c>
      <c r="D18" s="100"/>
      <c r="E18" s="93">
        <f t="shared" si="1"/>
        <v>358300</v>
      </c>
      <c r="F18" s="94">
        <f t="shared" si="1"/>
        <v>178715.51</v>
      </c>
      <c r="G18" s="118">
        <f t="shared" si="2"/>
        <v>179584.49</v>
      </c>
      <c r="H18" s="93">
        <f t="shared" si="3"/>
        <v>358300</v>
      </c>
      <c r="I18" s="94">
        <f t="shared" si="3"/>
        <v>178715.51</v>
      </c>
      <c r="J18" s="96">
        <f t="shared" si="4"/>
        <v>179584.49</v>
      </c>
      <c r="K18" s="87">
        <f>319600+38700</f>
        <v>358300</v>
      </c>
      <c r="L18" s="97">
        <v>178715.51</v>
      </c>
      <c r="M18" s="98">
        <f t="shared" si="5"/>
        <v>179584.49</v>
      </c>
      <c r="N18" s="87">
        <v>0</v>
      </c>
      <c r="O18" s="97">
        <v>0</v>
      </c>
      <c r="P18" s="98">
        <f t="shared" si="6"/>
        <v>0</v>
      </c>
      <c r="Q18" s="87">
        <v>0</v>
      </c>
      <c r="R18" s="97">
        <v>0</v>
      </c>
      <c r="S18" s="98">
        <f t="shared" si="7"/>
        <v>0</v>
      </c>
      <c r="T18" s="87">
        <v>0</v>
      </c>
      <c r="U18" s="97">
        <v>0</v>
      </c>
      <c r="V18" s="98">
        <f t="shared" si="8"/>
        <v>0</v>
      </c>
      <c r="W18" s="87">
        <v>0</v>
      </c>
      <c r="X18" s="97">
        <v>0</v>
      </c>
      <c r="Y18" s="98">
        <f t="shared" si="9"/>
        <v>0</v>
      </c>
      <c r="Z18" s="87">
        <v>0</v>
      </c>
      <c r="AA18" s="97">
        <v>0</v>
      </c>
      <c r="AB18" s="98">
        <f t="shared" si="0"/>
        <v>0</v>
      </c>
      <c r="AC18" s="87">
        <v>0</v>
      </c>
      <c r="AD18" s="97">
        <v>0</v>
      </c>
      <c r="AE18" s="98">
        <f t="shared" si="10"/>
        <v>0</v>
      </c>
      <c r="AF18" s="87">
        <v>0</v>
      </c>
      <c r="AG18" s="97">
        <v>0</v>
      </c>
      <c r="AH18" s="98">
        <f t="shared" si="11"/>
        <v>0</v>
      </c>
      <c r="AI18" s="91"/>
      <c r="AJ18" s="91"/>
      <c r="AK18" s="91"/>
    </row>
    <row r="19" spans="1:37" ht="18.75" customHeight="1" x14ac:dyDescent="0.2">
      <c r="A19" s="83"/>
      <c r="B19" s="92">
        <v>2274</v>
      </c>
      <c r="C19" s="99" t="s">
        <v>71</v>
      </c>
      <c r="D19" s="100"/>
      <c r="E19" s="93">
        <f t="shared" si="1"/>
        <v>0</v>
      </c>
      <c r="F19" s="94">
        <f t="shared" si="1"/>
        <v>0</v>
      </c>
      <c r="G19" s="118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87">
        <v>0</v>
      </c>
      <c r="L19" s="97">
        <v>0</v>
      </c>
      <c r="M19" s="98">
        <f t="shared" si="5"/>
        <v>0</v>
      </c>
      <c r="N19" s="87">
        <v>0</v>
      </c>
      <c r="O19" s="97">
        <v>0</v>
      </c>
      <c r="P19" s="98">
        <f t="shared" si="6"/>
        <v>0</v>
      </c>
      <c r="Q19" s="87">
        <v>0</v>
      </c>
      <c r="R19" s="97">
        <v>0</v>
      </c>
      <c r="S19" s="98">
        <f t="shared" si="7"/>
        <v>0</v>
      </c>
      <c r="T19" s="87">
        <v>0</v>
      </c>
      <c r="U19" s="97">
        <v>0</v>
      </c>
      <c r="V19" s="98">
        <f t="shared" si="8"/>
        <v>0</v>
      </c>
      <c r="W19" s="87">
        <v>0</v>
      </c>
      <c r="X19" s="97">
        <v>0</v>
      </c>
      <c r="Y19" s="98">
        <f t="shared" si="9"/>
        <v>0</v>
      </c>
      <c r="Z19" s="87">
        <v>0</v>
      </c>
      <c r="AA19" s="97">
        <v>0</v>
      </c>
      <c r="AB19" s="98">
        <f t="shared" si="0"/>
        <v>0</v>
      </c>
      <c r="AC19" s="87">
        <v>0</v>
      </c>
      <c r="AD19" s="97">
        <v>0</v>
      </c>
      <c r="AE19" s="98">
        <f t="shared" si="10"/>
        <v>0</v>
      </c>
      <c r="AF19" s="87">
        <v>0</v>
      </c>
      <c r="AG19" s="97">
        <v>0</v>
      </c>
      <c r="AH19" s="98">
        <f t="shared" si="11"/>
        <v>0</v>
      </c>
      <c r="AI19" s="91"/>
      <c r="AJ19" s="91"/>
      <c r="AK19" s="91"/>
    </row>
    <row r="20" spans="1:37" ht="18.75" customHeight="1" x14ac:dyDescent="0.2">
      <c r="A20" s="83"/>
      <c r="B20" s="92">
        <v>2275</v>
      </c>
      <c r="C20" s="99" t="s">
        <v>72</v>
      </c>
      <c r="D20" s="100"/>
      <c r="E20" s="93">
        <f t="shared" si="1"/>
        <v>9450</v>
      </c>
      <c r="F20" s="94">
        <f t="shared" si="1"/>
        <v>4183.2</v>
      </c>
      <c r="G20" s="118">
        <f t="shared" si="2"/>
        <v>5266.8</v>
      </c>
      <c r="H20" s="93">
        <f t="shared" si="3"/>
        <v>9450</v>
      </c>
      <c r="I20" s="94">
        <f t="shared" si="3"/>
        <v>4183.2</v>
      </c>
      <c r="J20" s="96">
        <f t="shared" si="4"/>
        <v>5266.8</v>
      </c>
      <c r="K20" s="87">
        <v>9450</v>
      </c>
      <c r="L20" s="97">
        <v>4183.2</v>
      </c>
      <c r="M20" s="98">
        <f t="shared" si="5"/>
        <v>5266.8</v>
      </c>
      <c r="N20" s="87">
        <v>0</v>
      </c>
      <c r="O20" s="97">
        <v>0</v>
      </c>
      <c r="P20" s="98">
        <f t="shared" si="6"/>
        <v>0</v>
      </c>
      <c r="Q20" s="87">
        <v>0</v>
      </c>
      <c r="R20" s="97">
        <v>0</v>
      </c>
      <c r="S20" s="98">
        <f t="shared" si="7"/>
        <v>0</v>
      </c>
      <c r="T20" s="87">
        <v>0</v>
      </c>
      <c r="U20" s="97">
        <v>0</v>
      </c>
      <c r="V20" s="98">
        <f t="shared" si="8"/>
        <v>0</v>
      </c>
      <c r="W20" s="87">
        <v>0</v>
      </c>
      <c r="X20" s="97">
        <v>0</v>
      </c>
      <c r="Y20" s="98">
        <f t="shared" si="9"/>
        <v>0</v>
      </c>
      <c r="Z20" s="87">
        <v>0</v>
      </c>
      <c r="AA20" s="97">
        <v>0</v>
      </c>
      <c r="AB20" s="98">
        <f t="shared" si="0"/>
        <v>0</v>
      </c>
      <c r="AC20" s="87">
        <v>0</v>
      </c>
      <c r="AD20" s="97">
        <v>0</v>
      </c>
      <c r="AE20" s="98">
        <f t="shared" si="10"/>
        <v>0</v>
      </c>
      <c r="AF20" s="87">
        <v>0</v>
      </c>
      <c r="AG20" s="97">
        <v>0</v>
      </c>
      <c r="AH20" s="98">
        <f t="shared" si="11"/>
        <v>0</v>
      </c>
      <c r="AI20" s="91"/>
      <c r="AJ20" s="91"/>
      <c r="AK20" s="91"/>
    </row>
    <row r="21" spans="1:37" ht="18.75" customHeight="1" x14ac:dyDescent="0.2">
      <c r="A21" s="83"/>
      <c r="B21" s="92">
        <v>2282</v>
      </c>
      <c r="C21" s="119" t="s">
        <v>73</v>
      </c>
      <c r="D21" s="119"/>
      <c r="E21" s="93">
        <f t="shared" si="1"/>
        <v>4458.8</v>
      </c>
      <c r="F21" s="94">
        <f t="shared" si="1"/>
        <v>4458.8</v>
      </c>
      <c r="G21" s="118">
        <f t="shared" si="2"/>
        <v>0</v>
      </c>
      <c r="H21" s="93">
        <f t="shared" si="3"/>
        <v>4458.8</v>
      </c>
      <c r="I21" s="94">
        <f t="shared" si="3"/>
        <v>4458.8</v>
      </c>
      <c r="J21" s="96">
        <f t="shared" si="4"/>
        <v>0</v>
      </c>
      <c r="K21" s="87">
        <f>280+290+600+2820+468.8</f>
        <v>4458.8</v>
      </c>
      <c r="L21" s="97">
        <v>4458.8</v>
      </c>
      <c r="M21" s="98">
        <f t="shared" si="5"/>
        <v>0</v>
      </c>
      <c r="N21" s="87">
        <v>0</v>
      </c>
      <c r="O21" s="97">
        <v>0</v>
      </c>
      <c r="P21" s="98">
        <f t="shared" si="6"/>
        <v>0</v>
      </c>
      <c r="Q21" s="87">
        <v>0</v>
      </c>
      <c r="R21" s="97">
        <v>0</v>
      </c>
      <c r="S21" s="98">
        <f t="shared" si="7"/>
        <v>0</v>
      </c>
      <c r="T21" s="87">
        <v>0</v>
      </c>
      <c r="U21" s="97">
        <v>0</v>
      </c>
      <c r="V21" s="98">
        <f t="shared" si="8"/>
        <v>0</v>
      </c>
      <c r="W21" s="87">
        <v>0</v>
      </c>
      <c r="X21" s="97">
        <v>0</v>
      </c>
      <c r="Y21" s="98">
        <f t="shared" si="9"/>
        <v>0</v>
      </c>
      <c r="Z21" s="87">
        <v>0</v>
      </c>
      <c r="AA21" s="97">
        <v>0</v>
      </c>
      <c r="AB21" s="98">
        <f t="shared" si="0"/>
        <v>0</v>
      </c>
      <c r="AC21" s="87">
        <v>0</v>
      </c>
      <c r="AD21" s="97">
        <v>0</v>
      </c>
      <c r="AE21" s="98">
        <f t="shared" si="10"/>
        <v>0</v>
      </c>
      <c r="AF21" s="87">
        <v>0</v>
      </c>
      <c r="AG21" s="97">
        <v>0</v>
      </c>
      <c r="AH21" s="98">
        <f t="shared" si="11"/>
        <v>0</v>
      </c>
      <c r="AI21" s="91"/>
      <c r="AJ21" s="91"/>
      <c r="AK21" s="91"/>
    </row>
    <row r="22" spans="1:37" ht="18.75" customHeight="1" x14ac:dyDescent="0.2">
      <c r="A22" s="83"/>
      <c r="B22" s="92">
        <v>2730</v>
      </c>
      <c r="C22" s="99" t="s">
        <v>74</v>
      </c>
      <c r="D22" s="100"/>
      <c r="E22" s="93">
        <f t="shared" si="1"/>
        <v>0</v>
      </c>
      <c r="F22" s="94">
        <f t="shared" si="1"/>
        <v>0</v>
      </c>
      <c r="G22" s="118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87">
        <v>0</v>
      </c>
      <c r="L22" s="97">
        <v>0</v>
      </c>
      <c r="M22" s="98">
        <f t="shared" si="5"/>
        <v>0</v>
      </c>
      <c r="N22" s="87">
        <v>0</v>
      </c>
      <c r="O22" s="97">
        <v>0</v>
      </c>
      <c r="P22" s="98">
        <f t="shared" si="6"/>
        <v>0</v>
      </c>
      <c r="Q22" s="87">
        <v>0</v>
      </c>
      <c r="R22" s="97">
        <v>0</v>
      </c>
      <c r="S22" s="98">
        <f t="shared" si="7"/>
        <v>0</v>
      </c>
      <c r="T22" s="87">
        <v>0</v>
      </c>
      <c r="U22" s="97">
        <v>0</v>
      </c>
      <c r="V22" s="98">
        <f t="shared" si="8"/>
        <v>0</v>
      </c>
      <c r="W22" s="87">
        <v>0</v>
      </c>
      <c r="X22" s="97">
        <v>0</v>
      </c>
      <c r="Y22" s="98">
        <f t="shared" si="9"/>
        <v>0</v>
      </c>
      <c r="Z22" s="87">
        <v>0</v>
      </c>
      <c r="AA22" s="97">
        <v>0</v>
      </c>
      <c r="AB22" s="98">
        <f t="shared" si="0"/>
        <v>0</v>
      </c>
      <c r="AC22" s="87">
        <v>0</v>
      </c>
      <c r="AD22" s="97">
        <v>0</v>
      </c>
      <c r="AE22" s="98">
        <f t="shared" si="10"/>
        <v>0</v>
      </c>
      <c r="AF22" s="87">
        <v>0</v>
      </c>
      <c r="AG22" s="97">
        <v>0</v>
      </c>
      <c r="AH22" s="98">
        <f t="shared" si="11"/>
        <v>0</v>
      </c>
      <c r="AI22" s="91"/>
      <c r="AJ22" s="91"/>
      <c r="AK22" s="91"/>
    </row>
    <row r="23" spans="1:37" ht="18.75" customHeight="1" x14ac:dyDescent="0.2">
      <c r="A23" s="83"/>
      <c r="B23" s="92">
        <v>2800</v>
      </c>
      <c r="C23" s="99" t="s">
        <v>75</v>
      </c>
      <c r="D23" s="100"/>
      <c r="E23" s="93">
        <f t="shared" si="1"/>
        <v>1479</v>
      </c>
      <c r="F23" s="94">
        <f t="shared" si="1"/>
        <v>1470.47</v>
      </c>
      <c r="G23" s="118">
        <f t="shared" si="2"/>
        <v>8.5299999999999727</v>
      </c>
      <c r="H23" s="93">
        <f t="shared" si="3"/>
        <v>1479</v>
      </c>
      <c r="I23" s="94">
        <f t="shared" si="3"/>
        <v>1470.47</v>
      </c>
      <c r="J23" s="96">
        <f t="shared" si="4"/>
        <v>8.5299999999999727</v>
      </c>
      <c r="K23" s="87">
        <f>180+588-179+890</f>
        <v>1479</v>
      </c>
      <c r="L23" s="97">
        <v>1470.47</v>
      </c>
      <c r="M23" s="98">
        <f t="shared" si="5"/>
        <v>8.5299999999999727</v>
      </c>
      <c r="N23" s="87">
        <v>0</v>
      </c>
      <c r="O23" s="97">
        <v>0</v>
      </c>
      <c r="P23" s="98">
        <f t="shared" si="6"/>
        <v>0</v>
      </c>
      <c r="Q23" s="87">
        <v>0</v>
      </c>
      <c r="R23" s="97">
        <v>0</v>
      </c>
      <c r="S23" s="98">
        <f t="shared" si="7"/>
        <v>0</v>
      </c>
      <c r="T23" s="87">
        <v>0</v>
      </c>
      <c r="U23" s="97">
        <v>0</v>
      </c>
      <c r="V23" s="98">
        <f t="shared" si="8"/>
        <v>0</v>
      </c>
      <c r="W23" s="87">
        <v>0</v>
      </c>
      <c r="X23" s="97">
        <v>0</v>
      </c>
      <c r="Y23" s="98">
        <f t="shared" si="9"/>
        <v>0</v>
      </c>
      <c r="Z23" s="87">
        <v>0</v>
      </c>
      <c r="AA23" s="97">
        <v>0</v>
      </c>
      <c r="AB23" s="98">
        <f t="shared" si="0"/>
        <v>0</v>
      </c>
      <c r="AC23" s="87">
        <v>0</v>
      </c>
      <c r="AD23" s="97">
        <v>0</v>
      </c>
      <c r="AE23" s="98">
        <f t="shared" si="10"/>
        <v>0</v>
      </c>
      <c r="AF23" s="87">
        <v>0</v>
      </c>
      <c r="AG23" s="97">
        <v>0</v>
      </c>
      <c r="AH23" s="98">
        <f t="shared" si="11"/>
        <v>0</v>
      </c>
      <c r="AI23" s="91"/>
      <c r="AJ23" s="91"/>
      <c r="AK23" s="91"/>
    </row>
    <row r="24" spans="1:37" ht="18.75" customHeight="1" x14ac:dyDescent="0.2">
      <c r="A24" s="83"/>
      <c r="B24" s="92">
        <v>3110</v>
      </c>
      <c r="C24" s="99" t="s">
        <v>76</v>
      </c>
      <c r="D24" s="100"/>
      <c r="E24" s="93">
        <f t="shared" si="1"/>
        <v>0</v>
      </c>
      <c r="F24" s="94">
        <f t="shared" si="1"/>
        <v>0</v>
      </c>
      <c r="G24" s="118">
        <f t="shared" si="2"/>
        <v>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87">
        <v>0</v>
      </c>
      <c r="L24" s="97">
        <v>0</v>
      </c>
      <c r="M24" s="98">
        <f t="shared" si="5"/>
        <v>0</v>
      </c>
      <c r="N24" s="87">
        <v>0</v>
      </c>
      <c r="O24" s="97">
        <v>0</v>
      </c>
      <c r="P24" s="98">
        <f t="shared" si="6"/>
        <v>0</v>
      </c>
      <c r="Q24" s="87">
        <v>0</v>
      </c>
      <c r="R24" s="97">
        <v>0</v>
      </c>
      <c r="S24" s="98">
        <f t="shared" si="7"/>
        <v>0</v>
      </c>
      <c r="T24" s="87">
        <v>0</v>
      </c>
      <c r="U24" s="97">
        <v>0</v>
      </c>
      <c r="V24" s="98">
        <f t="shared" si="8"/>
        <v>0</v>
      </c>
      <c r="W24" s="87">
        <v>0</v>
      </c>
      <c r="X24" s="97">
        <v>0</v>
      </c>
      <c r="Y24" s="98">
        <f t="shared" si="9"/>
        <v>0</v>
      </c>
      <c r="Z24" s="87">
        <v>0</v>
      </c>
      <c r="AA24" s="97">
        <v>0</v>
      </c>
      <c r="AB24" s="98">
        <f t="shared" si="0"/>
        <v>0</v>
      </c>
      <c r="AC24" s="87">
        <v>0</v>
      </c>
      <c r="AD24" s="97">
        <v>0</v>
      </c>
      <c r="AE24" s="98">
        <f t="shared" si="10"/>
        <v>0</v>
      </c>
      <c r="AF24" s="87"/>
      <c r="AG24" s="97"/>
      <c r="AH24" s="98">
        <f t="shared" si="11"/>
        <v>0</v>
      </c>
      <c r="AI24" s="91"/>
      <c r="AJ24" s="91"/>
      <c r="AK24" s="91"/>
    </row>
    <row r="25" spans="1:37" ht="18.75" customHeight="1" x14ac:dyDescent="0.2">
      <c r="A25" s="83"/>
      <c r="B25" s="101">
        <v>3132</v>
      </c>
      <c r="C25" s="120" t="s">
        <v>77</v>
      </c>
      <c r="D25" s="121"/>
      <c r="E25" s="93">
        <f t="shared" si="1"/>
        <v>0</v>
      </c>
      <c r="F25" s="94">
        <f t="shared" si="1"/>
        <v>0</v>
      </c>
      <c r="G25" s="118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87">
        <v>0</v>
      </c>
      <c r="L25" s="97">
        <v>0</v>
      </c>
      <c r="M25" s="98">
        <f t="shared" si="5"/>
        <v>0</v>
      </c>
      <c r="N25" s="87">
        <v>0</v>
      </c>
      <c r="O25" s="97">
        <v>0</v>
      </c>
      <c r="P25" s="98">
        <f t="shared" si="6"/>
        <v>0</v>
      </c>
      <c r="Q25" s="87">
        <v>0</v>
      </c>
      <c r="R25" s="97">
        <v>0</v>
      </c>
      <c r="S25" s="98">
        <f t="shared" si="7"/>
        <v>0</v>
      </c>
      <c r="T25" s="87">
        <v>0</v>
      </c>
      <c r="U25" s="97">
        <v>0</v>
      </c>
      <c r="V25" s="98">
        <f t="shared" si="8"/>
        <v>0</v>
      </c>
      <c r="W25" s="87">
        <v>0</v>
      </c>
      <c r="X25" s="97">
        <v>0</v>
      </c>
      <c r="Y25" s="98">
        <f t="shared" si="9"/>
        <v>0</v>
      </c>
      <c r="Z25" s="87">
        <v>0</v>
      </c>
      <c r="AA25" s="97">
        <v>0</v>
      </c>
      <c r="AB25" s="98">
        <f t="shared" si="0"/>
        <v>0</v>
      </c>
      <c r="AC25" s="87">
        <v>0</v>
      </c>
      <c r="AD25" s="97">
        <v>0</v>
      </c>
      <c r="AE25" s="98">
        <f t="shared" si="10"/>
        <v>0</v>
      </c>
      <c r="AF25" s="87">
        <v>0</v>
      </c>
      <c r="AG25" s="97">
        <v>0</v>
      </c>
      <c r="AH25" s="98">
        <f t="shared" si="11"/>
        <v>0</v>
      </c>
      <c r="AI25" s="91"/>
      <c r="AJ25" s="91"/>
      <c r="AK25" s="91"/>
    </row>
    <row r="26" spans="1:37" ht="18.75" customHeight="1" thickBot="1" x14ac:dyDescent="0.25">
      <c r="A26" s="83"/>
      <c r="B26" s="101">
        <v>3142</v>
      </c>
      <c r="C26" s="122" t="s">
        <v>78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1"/>
      <c r="AJ26" s="91"/>
      <c r="AK26" s="91"/>
    </row>
    <row r="27" spans="1:37" ht="18.75" customHeight="1" thickBot="1" x14ac:dyDescent="0.25">
      <c r="A27" s="107" t="s">
        <v>79</v>
      </c>
      <c r="B27" s="108"/>
      <c r="C27" s="108"/>
      <c r="D27" s="124"/>
      <c r="E27" s="113">
        <f t="shared" ref="E27:U27" si="12">SUM(E9:E26)</f>
        <v>12002474.039999999</v>
      </c>
      <c r="F27" s="111">
        <f t="shared" si="12"/>
        <v>6587232.5299999993</v>
      </c>
      <c r="G27" s="109">
        <f t="shared" si="12"/>
        <v>5415241.5099999998</v>
      </c>
      <c r="H27" s="113">
        <f t="shared" si="12"/>
        <v>11492435</v>
      </c>
      <c r="I27" s="111">
        <f t="shared" si="12"/>
        <v>6434921.0800000001</v>
      </c>
      <c r="J27" s="109">
        <f t="shared" si="12"/>
        <v>5057513.92</v>
      </c>
      <c r="K27" s="113">
        <f t="shared" ref="K27:P27" si="13">SUM(K9:K26)</f>
        <v>11492435</v>
      </c>
      <c r="L27" s="111">
        <f t="shared" si="13"/>
        <v>6434921.0800000001</v>
      </c>
      <c r="M27" s="112">
        <f t="shared" si="13"/>
        <v>5057513.92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493440</v>
      </c>
      <c r="U27" s="111">
        <f t="shared" si="12"/>
        <v>135712.41</v>
      </c>
      <c r="V27" s="112">
        <f>SUM(V9:V25)</f>
        <v>357727.59</v>
      </c>
      <c r="W27" s="110">
        <f>SUM(W9:W26)</f>
        <v>16599.04</v>
      </c>
      <c r="X27" s="111">
        <f>SUM(X9:X26)</f>
        <v>16599.04</v>
      </c>
      <c r="Y27" s="112">
        <f>SUM(Y9:Y25)</f>
        <v>0</v>
      </c>
      <c r="Z27" s="113">
        <f>SUM(Z9:Z26)</f>
        <v>0</v>
      </c>
      <c r="AA27" s="111">
        <f>SUM(AA9:AA26)</f>
        <v>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773C-4704-42FE-AD8F-72C1F0838E57}">
  <sheetPr codeName="Лист8">
    <pageSetUpPr fitToPage="1"/>
  </sheetPr>
  <dimension ref="A1:O127"/>
  <sheetViews>
    <sheetView zoomScale="85" zoomScaleNormal="85" zoomScaleSheetLayoutView="53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36440.479999999996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36440.480000000003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925</f>
        <v>925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29227.48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29227.48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732+589+380+2150+745</f>
        <v>4596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1744</f>
        <v>1744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501</v>
      </c>
      <c r="B21" s="20" t="s">
        <v>10</v>
      </c>
      <c r="C21" s="17">
        <f>2420+14720</f>
        <v>17140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11</v>
      </c>
      <c r="C22" s="17">
        <f>3147.48</f>
        <v>3147.48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508</v>
      </c>
      <c r="B23" s="20" t="s">
        <v>12</v>
      </c>
      <c r="C23" s="17">
        <f>2300</f>
        <v>2300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507</v>
      </c>
      <c r="B24" s="20" t="s">
        <v>13</v>
      </c>
      <c r="C24" s="17">
        <f>300</f>
        <v>300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22" t="s">
        <v>14</v>
      </c>
      <c r="C35" s="23"/>
      <c r="D35" s="13">
        <f>780+2908</f>
        <v>3688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15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16</v>
      </c>
      <c r="C42" s="12"/>
      <c r="D42" s="13">
        <v>2600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2600</v>
      </c>
      <c r="D43" s="17"/>
      <c r="E43" s="18">
        <f>D42-C43</f>
        <v>0</v>
      </c>
    </row>
    <row r="44" spans="1:15" collapsed="1" x14ac:dyDescent="0.3">
      <c r="A44" s="11"/>
      <c r="B44" s="20" t="s">
        <v>17</v>
      </c>
      <c r="C44" s="17">
        <v>2100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/>
      <c r="B45" s="20" t="s">
        <v>18</v>
      </c>
      <c r="C45" s="17">
        <v>500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19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>
        <v>2211.9</v>
      </c>
      <c r="B54" s="12" t="s">
        <v>20</v>
      </c>
      <c r="C54" s="12"/>
      <c r="D54" s="13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SUM(C56:C69)</f>
        <v>0</v>
      </c>
      <c r="D55" s="17"/>
      <c r="E55" s="18">
        <f>D54-C55</f>
        <v>0</v>
      </c>
    </row>
    <row r="56" spans="1:15" hidden="1" collapsed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21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21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21</v>
      </c>
    </row>
    <row r="73" spans="1:15" ht="39.75" customHeight="1" x14ac:dyDescent="0.3">
      <c r="A73" s="4">
        <v>2240</v>
      </c>
      <c r="B73" s="5" t="s">
        <v>22</v>
      </c>
      <c r="C73" s="5"/>
      <c r="D73" s="6">
        <f>SUM(D75:D112)</f>
        <v>13562.4</v>
      </c>
      <c r="E73" s="8"/>
      <c r="F73" s="8"/>
      <c r="G73" s="8"/>
      <c r="I73" s="7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ЗДО5!I14</f>
        <v>13562.4</v>
      </c>
      <c r="E74" s="8" t="b">
        <f>D74=D73</f>
        <v>1</v>
      </c>
      <c r="F74" s="8"/>
    </row>
    <row r="75" spans="1:15" collapsed="1" x14ac:dyDescent="0.3">
      <c r="A75" s="14">
        <v>2240.1</v>
      </c>
      <c r="B75" s="12" t="s">
        <v>23</v>
      </c>
      <c r="C75" s="12"/>
      <c r="D75" s="13">
        <f>1932+1102</f>
        <v>3034</v>
      </c>
    </row>
    <row r="76" spans="1:15" hidden="1" x14ac:dyDescent="0.3">
      <c r="A76" s="14">
        <v>2240.1999999999998</v>
      </c>
      <c r="B76" s="22" t="s">
        <v>24</v>
      </c>
      <c r="C76" s="23"/>
      <c r="D76" s="13"/>
    </row>
    <row r="77" spans="1:15" hidden="1" x14ac:dyDescent="0.3">
      <c r="A77" s="14">
        <v>2240.3000000000002</v>
      </c>
      <c r="B77" s="22" t="s">
        <v>25</v>
      </c>
      <c r="C77" s="23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2" t="s">
        <v>26</v>
      </c>
      <c r="C84" s="23"/>
      <c r="D84" s="13"/>
    </row>
    <row r="85" spans="1:5" hidden="1" x14ac:dyDescent="0.3">
      <c r="A85" s="14">
        <v>2240.5</v>
      </c>
      <c r="B85" s="22" t="s">
        <v>27</v>
      </c>
      <c r="C85" s="23"/>
      <c r="D85" s="13"/>
    </row>
    <row r="86" spans="1:5" hidden="1" outlineLevel="1" x14ac:dyDescent="0.3">
      <c r="A86" s="14"/>
      <c r="B86" s="15"/>
      <c r="C86" s="16">
        <f>SUM(C87:C95)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19"/>
      <c r="C87" s="17"/>
      <c r="D87" s="17"/>
    </row>
    <row r="88" spans="1:5" ht="17.25" hidden="1" customHeight="1" x14ac:dyDescent="0.3">
      <c r="A88" s="14"/>
      <c r="B88" s="19"/>
      <c r="C88" s="17"/>
      <c r="D88" s="17"/>
    </row>
    <row r="89" spans="1:5" ht="17.25" hidden="1" customHeight="1" x14ac:dyDescent="0.3">
      <c r="A89" s="14"/>
      <c r="B89" s="19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2" t="s">
        <v>28</v>
      </c>
      <c r="C96" s="23"/>
      <c r="D96" s="13"/>
    </row>
    <row r="97" spans="1:15" hidden="1" x14ac:dyDescent="0.3">
      <c r="A97" s="14">
        <v>2240.6999999999998</v>
      </c>
      <c r="B97" s="22" t="s">
        <v>29</v>
      </c>
      <c r="C97" s="23"/>
      <c r="D97" s="13"/>
    </row>
    <row r="98" spans="1:15" hidden="1" outlineLevel="1" x14ac:dyDescent="0.3">
      <c r="A98" s="14"/>
      <c r="B98" s="15"/>
      <c r="C98" s="16">
        <f>SUM(C99:C102)</f>
        <v>0</v>
      </c>
      <c r="D98" s="17"/>
      <c r="E98" s="18">
        <f>D97-C98</f>
        <v>0</v>
      </c>
    </row>
    <row r="99" spans="1:15" hidden="1" collapsed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hidden="1" x14ac:dyDescent="0.3">
      <c r="A103" s="14">
        <v>2240.8000000000002</v>
      </c>
      <c r="B103" s="22" t="s">
        <v>30</v>
      </c>
      <c r="C103" s="23"/>
      <c r="D103" s="13"/>
    </row>
    <row r="104" spans="1:15" hidden="1" x14ac:dyDescent="0.3">
      <c r="A104" s="14">
        <v>2240.9</v>
      </c>
      <c r="B104" s="22" t="s">
        <v>31</v>
      </c>
      <c r="C104" s="23"/>
      <c r="D104" s="13"/>
    </row>
    <row r="105" spans="1:15" hidden="1" x14ac:dyDescent="0.3">
      <c r="A105" s="14">
        <v>2241.1</v>
      </c>
      <c r="B105" s="22" t="s">
        <v>32</v>
      </c>
      <c r="C105" s="23"/>
      <c r="D105" s="13"/>
    </row>
    <row r="106" spans="1:15" hidden="1" x14ac:dyDescent="0.3">
      <c r="A106" s="14">
        <v>2241.1999999999998</v>
      </c>
      <c r="B106" s="22" t="s">
        <v>33</v>
      </c>
      <c r="C106" s="23"/>
      <c r="D106" s="13"/>
    </row>
    <row r="107" spans="1:15" x14ac:dyDescent="0.3">
      <c r="A107" s="14">
        <v>2241.3000000000002</v>
      </c>
      <c r="B107" s="22" t="s">
        <v>34</v>
      </c>
      <c r="C107" s="23"/>
      <c r="D107" s="13">
        <f>1941.99+682+682+682</f>
        <v>3987.99</v>
      </c>
    </row>
    <row r="108" spans="1:15" hidden="1" x14ac:dyDescent="0.3">
      <c r="A108" s="14">
        <v>2241.4</v>
      </c>
      <c r="B108" s="22" t="s">
        <v>35</v>
      </c>
      <c r="C108" s="23"/>
      <c r="D108" s="13"/>
    </row>
    <row r="109" spans="1:15" hidden="1" x14ac:dyDescent="0.3">
      <c r="A109" s="14">
        <v>2241.5</v>
      </c>
      <c r="B109" s="22" t="s">
        <v>36</v>
      </c>
      <c r="C109" s="23"/>
      <c r="D109" s="13"/>
    </row>
    <row r="110" spans="1:15" ht="38.25" hidden="1" customHeight="1" x14ac:dyDescent="0.3">
      <c r="A110" s="14">
        <v>2241.6</v>
      </c>
      <c r="B110" s="27" t="s">
        <v>37</v>
      </c>
      <c r="C110" s="23"/>
      <c r="D110" s="13"/>
    </row>
    <row r="111" spans="1:15" hidden="1" x14ac:dyDescent="0.3">
      <c r="A111" s="14">
        <v>2241.6999999999998</v>
      </c>
      <c r="B111" s="22" t="s">
        <v>38</v>
      </c>
      <c r="C111" s="23"/>
      <c r="D111" s="13"/>
    </row>
    <row r="112" spans="1:15" x14ac:dyDescent="0.3">
      <c r="A112" s="14">
        <v>2241.9</v>
      </c>
      <c r="B112" s="22" t="s">
        <v>39</v>
      </c>
      <c r="C112" s="23"/>
      <c r="D112" s="13">
        <v>6540.41</v>
      </c>
    </row>
    <row r="113" spans="1:6" hidden="1" outlineLevel="1" x14ac:dyDescent="0.3">
      <c r="A113" s="14"/>
      <c r="B113" s="15"/>
      <c r="C113" s="16">
        <f>SUM(C114:C127)</f>
        <v>6540.41</v>
      </c>
      <c r="D113" s="28"/>
      <c r="E113" s="18">
        <f>D112-C113</f>
        <v>0</v>
      </c>
    </row>
    <row r="114" spans="1:6" ht="37.5" customHeight="1" collapsed="1" x14ac:dyDescent="0.3">
      <c r="A114" s="14">
        <v>901</v>
      </c>
      <c r="B114" s="29" t="s">
        <v>40</v>
      </c>
      <c r="C114" s="17">
        <f>100*5</f>
        <v>500</v>
      </c>
      <c r="D114" s="17"/>
    </row>
    <row r="115" spans="1:6" x14ac:dyDescent="0.3">
      <c r="A115" s="14">
        <v>902</v>
      </c>
      <c r="B115" s="29" t="s">
        <v>41</v>
      </c>
      <c r="C115" s="17">
        <f>760*5</f>
        <v>3800</v>
      </c>
      <c r="D115" s="17"/>
    </row>
    <row r="116" spans="1:6" x14ac:dyDescent="0.3">
      <c r="A116" s="14">
        <v>903</v>
      </c>
      <c r="B116" s="29" t="s">
        <v>42</v>
      </c>
      <c r="C116" s="17">
        <f>1255.69+498.72</f>
        <v>1754.41</v>
      </c>
      <c r="D116" s="17"/>
    </row>
    <row r="117" spans="1:6" x14ac:dyDescent="0.3">
      <c r="A117" s="14">
        <v>904</v>
      </c>
      <c r="B117" s="29" t="s">
        <v>43</v>
      </c>
      <c r="C117" s="17">
        <f>243*2</f>
        <v>486</v>
      </c>
      <c r="D117" s="17"/>
    </row>
    <row r="118" spans="1:6" hidden="1" x14ac:dyDescent="0.3">
      <c r="A118" s="14"/>
      <c r="B118" s="29"/>
      <c r="C118" s="17"/>
      <c r="D118" s="17"/>
    </row>
    <row r="119" spans="1:6" hidden="1" x14ac:dyDescent="0.3">
      <c r="A119" s="14"/>
      <c r="B119" s="29"/>
      <c r="C119" s="17"/>
      <c r="D119" s="17"/>
    </row>
    <row r="120" spans="1:6" hidden="1" x14ac:dyDescent="0.3">
      <c r="A120" s="14"/>
      <c r="B120" s="29"/>
      <c r="C120" s="17"/>
      <c r="D120" s="17"/>
    </row>
    <row r="121" spans="1:6" hidden="1" x14ac:dyDescent="0.3">
      <c r="A121" s="14"/>
      <c r="B121" s="29"/>
      <c r="C121" s="17"/>
      <c r="D121" s="17"/>
    </row>
    <row r="122" spans="1:6" hidden="1" x14ac:dyDescent="0.3">
      <c r="A122" s="14"/>
      <c r="B122" s="30"/>
      <c r="C122" s="17"/>
      <c r="D122" s="17"/>
    </row>
    <row r="123" spans="1:6" hidden="1" x14ac:dyDescent="0.3">
      <c r="A123" s="14"/>
      <c r="B123" s="19"/>
      <c r="C123" s="17"/>
      <c r="D123" s="17"/>
    </row>
    <row r="124" spans="1:6" hidden="1" x14ac:dyDescent="0.3">
      <c r="A124" s="14"/>
      <c r="B124" s="19"/>
      <c r="C124" s="17"/>
      <c r="D124" s="17"/>
    </row>
    <row r="125" spans="1:6" hidden="1" x14ac:dyDescent="0.3">
      <c r="A125" s="14"/>
      <c r="B125" s="19"/>
      <c r="C125" s="11"/>
      <c r="D125" s="17"/>
    </row>
    <row r="126" spans="1:6" ht="20.25" hidden="1" outlineLevel="1" x14ac:dyDescent="0.3">
      <c r="B126" s="31"/>
      <c r="D126" s="3" t="b">
        <f>D73=D74</f>
        <v>1</v>
      </c>
      <c r="F126" s="32"/>
    </row>
    <row r="127" spans="1:6" hidden="1" collapsed="1" x14ac:dyDescent="0.3">
      <c r="B127" s="31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5:C85"/>
    <mergeCell ref="B96:C96"/>
    <mergeCell ref="B97:C97"/>
    <mergeCell ref="B103:C103"/>
    <mergeCell ref="B104:C104"/>
    <mergeCell ref="B105:C105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2024-08-02T08:45:51Z</dcterms:created>
  <dcterms:modified xsi:type="dcterms:W3CDTF">2024-08-02T08:45:53Z</dcterms:modified>
</cp:coreProperties>
</file>