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EB9781FC-482D-49CF-BAC5-3E888F0BFFD6}" xr6:coauthVersionLast="36" xr6:coauthVersionMax="36" xr10:uidLastSave="{00000000-0000-0000-0000-000000000000}"/>
  <bookViews>
    <workbookView xWindow="0" yWindow="0" windowWidth="28800" windowHeight="12225" xr2:uid="{20D23BCF-4771-46C9-AF6E-47C2FF70B1DF}"/>
  </bookViews>
  <sheets>
    <sheet name="ЗДО5" sheetId="3" r:id="rId1"/>
    <sheet name="КЕКВ заг.ф. 2210 і 2240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H22" i="3"/>
  <c r="F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/>
  <c r="G19" i="3" s="1"/>
  <c r="AH18" i="3"/>
  <c r="AE18" i="3"/>
  <c r="AB18" i="3"/>
  <c r="Y18" i="3"/>
  <c r="V18" i="3"/>
  <c r="S18" i="3"/>
  <c r="P18" i="3"/>
  <c r="M18" i="3"/>
  <c r="I18" i="3"/>
  <c r="H18" i="3"/>
  <c r="E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H13" i="3"/>
  <c r="F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7" i="2"/>
  <c r="C116" i="2"/>
  <c r="C115" i="2"/>
  <c r="C113" i="2" s="1"/>
  <c r="C114" i="2"/>
  <c r="D112" i="2"/>
  <c r="D73" i="2" s="1"/>
  <c r="E74" i="2" s="1"/>
  <c r="D107" i="2"/>
  <c r="C98" i="2"/>
  <c r="E98" i="2" s="1"/>
  <c r="C88" i="2"/>
  <c r="C86" i="2" s="1"/>
  <c r="E86" i="2" s="1"/>
  <c r="C78" i="2"/>
  <c r="E78" i="2" s="1"/>
  <c r="D75" i="2"/>
  <c r="C55" i="2"/>
  <c r="E55" i="2" s="1"/>
  <c r="C49" i="2"/>
  <c r="E49" i="2" s="1"/>
  <c r="C43" i="2"/>
  <c r="E43" i="2" s="1"/>
  <c r="C37" i="2"/>
  <c r="E37" i="2" s="1"/>
  <c r="D35" i="2"/>
  <c r="C24" i="2"/>
  <c r="C23" i="2"/>
  <c r="C22" i="2"/>
  <c r="C21" i="2"/>
  <c r="C20" i="2"/>
  <c r="C18" i="2" s="1"/>
  <c r="C19" i="2"/>
  <c r="D17" i="2"/>
  <c r="C8" i="2"/>
  <c r="E8" i="2" s="1"/>
  <c r="D6" i="2"/>
  <c r="D4" i="2" s="1"/>
  <c r="G24" i="3" l="1"/>
  <c r="J10" i="3"/>
  <c r="J12" i="3"/>
  <c r="G16" i="3"/>
  <c r="H17" i="3"/>
  <c r="J19" i="3"/>
  <c r="J24" i="3"/>
  <c r="G12" i="3"/>
  <c r="J16" i="3"/>
  <c r="Y27" i="3"/>
  <c r="H23" i="3"/>
  <c r="J14" i="3"/>
  <c r="J26" i="3"/>
  <c r="J9" i="3"/>
  <c r="E9" i="3"/>
  <c r="J17" i="3"/>
  <c r="E17" i="3"/>
  <c r="G17" i="3" s="1"/>
  <c r="J22" i="3"/>
  <c r="E22" i="3"/>
  <c r="G22" i="3" s="1"/>
  <c r="V27" i="3"/>
  <c r="AH27" i="3"/>
  <c r="G14" i="3"/>
  <c r="J15" i="3"/>
  <c r="E15" i="3"/>
  <c r="G15" i="3" s="1"/>
  <c r="S27" i="3"/>
  <c r="AE27" i="3"/>
  <c r="J18" i="3"/>
  <c r="F18" i="3"/>
  <c r="J25" i="3"/>
  <c r="F25" i="3"/>
  <c r="J20" i="3"/>
  <c r="F20" i="3"/>
  <c r="F27" i="3" s="1"/>
  <c r="J13" i="3"/>
  <c r="E13" i="3"/>
  <c r="G13" i="3" s="1"/>
  <c r="P27" i="3"/>
  <c r="AB27" i="3"/>
  <c r="G10" i="3"/>
  <c r="J11" i="3"/>
  <c r="E11" i="3"/>
  <c r="G11" i="3" s="1"/>
  <c r="G18" i="3"/>
  <c r="K27" i="3"/>
  <c r="M21" i="3"/>
  <c r="M27" i="3" s="1"/>
  <c r="H21" i="3"/>
  <c r="H27" i="3" s="1"/>
  <c r="G25" i="3"/>
  <c r="I27" i="3"/>
  <c r="D69" i="2"/>
  <c r="E5" i="2"/>
  <c r="E4" i="2"/>
  <c r="E18" i="2"/>
  <c r="D126" i="2"/>
  <c r="E73" i="2"/>
  <c r="E113" i="2"/>
  <c r="E23" i="3" l="1"/>
  <c r="G23" i="3" s="1"/>
  <c r="J23" i="3"/>
  <c r="J21" i="3"/>
  <c r="J27" i="3" s="1"/>
  <c r="E21" i="3"/>
  <c r="G21" i="3" s="1"/>
  <c r="G20" i="3"/>
  <c r="G9" i="3"/>
  <c r="E27" i="3"/>
  <c r="G27" i="3" l="1"/>
</calcChain>
</file>

<file path=xl/sharedStrings.xml><?xml version="1.0" encoding="utf-8"?>
<sst xmlns="http://schemas.openxmlformats.org/spreadsheetml/2006/main" count="122" uniqueCount="91">
  <si>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</si>
  <si>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</si>
  <si>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</si>
  <si>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</si>
  <si>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</si>
  <si>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</si>
  <si>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</si>
  <si>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</si>
  <si>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гос.тов / 02,03,04,05,06,09.2024</t>
  </si>
  <si>
    <t>буд.мат. / 03.2024</t>
  </si>
  <si>
    <t>сантехніка / 04,05,07,08.2024</t>
  </si>
  <si>
    <t>фарба / 06.2024</t>
  </si>
  <si>
    <t>лак / 06.2024</t>
  </si>
  <si>
    <t>емульсія / 06.2024</t>
  </si>
  <si>
    <t>Миючі засоби  /02,05,09.2024</t>
  </si>
  <si>
    <t>Меблі</t>
  </si>
  <si>
    <t>стільці / 07.2024</t>
  </si>
  <si>
    <t>Бензин</t>
  </si>
  <si>
    <t>бензин А-95 / 04.2024</t>
  </si>
  <si>
    <t>мастило / 04.2024</t>
  </si>
  <si>
    <t>Запчастини</t>
  </si>
  <si>
    <t>терморегулятор / 09.2024</t>
  </si>
  <si>
    <t>Ін.матеріали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</si>
  <si>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</si>
  <si>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</si>
  <si>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</si>
  <si>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</si>
  <si>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</si>
  <si>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</si>
  <si>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</si>
  <si>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водопров.мережі / 07.2024</t>
  </si>
  <si>
    <t>електрообладнання / 09.2024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</si>
  <si>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</si>
  <si>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</si>
  <si>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</si>
  <si>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</si>
  <si>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</si>
  <si>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</si>
  <si>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</si>
  <si>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</si>
  <si>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</si>
  <si>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</si>
  <si>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</si>
  <si>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</si>
  <si>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</si>
  <si>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</si>
  <si>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</si>
  <si>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</si>
  <si>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</si>
  <si>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</si>
  <si>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</si>
  <si>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</si>
  <si>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заправка рартриджа</t>
  </si>
  <si>
    <t xml:space="preserve">регенерація 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</si>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</sst>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/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ED687D12-07A1-4A1C-88FD-D8A329CE8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544A-9A7E-49E7-8600-4721BBB88ED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2" customWidth="1"/>
    <col min="5" max="5" width="25" style="92" customWidth="1"/>
    <col min="6" max="10" width="25" style="127" customWidth="1"/>
    <col min="11" max="11" width="25" style="92" customWidth="1"/>
    <col min="12" max="13" width="25" style="127" customWidth="1"/>
    <col min="14" max="14" width="21.140625" style="92" hidden="1" customWidth="1"/>
    <col min="15" max="16" width="21.140625" style="127" hidden="1" customWidth="1"/>
    <col min="17" max="17" width="21.140625" style="92" hidden="1" customWidth="1"/>
    <col min="18" max="19" width="21.140625" style="127" hidden="1" customWidth="1"/>
    <col min="20" max="20" width="18.85546875" style="92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2" customWidth="1"/>
    <col min="27" max="28" width="18.85546875" style="127" customWidth="1"/>
    <col min="29" max="29" width="18.85546875" style="92" hidden="1" customWidth="1"/>
    <col min="30" max="31" width="18.85546875" style="127" hidden="1" customWidth="1"/>
    <col min="32" max="32" width="18.85546875" style="92" hidden="1" customWidth="1"/>
    <col min="33" max="34" width="18.85546875" style="127" hidden="1" customWidth="1"/>
    <col min="35" max="37" width="18.140625" style="127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56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57</v>
      </c>
      <c r="B6" s="48" t="s">
        <v>58</v>
      </c>
      <c r="C6" s="49" t="s">
        <v>59</v>
      </c>
      <c r="D6" s="50"/>
      <c r="E6" s="51" t="s">
        <v>60</v>
      </c>
      <c r="F6" s="52"/>
      <c r="G6" s="53"/>
      <c r="H6" s="54" t="s">
        <v>61</v>
      </c>
      <c r="I6" s="55"/>
      <c r="J6" s="56"/>
      <c r="K6" s="57" t="s">
        <v>62</v>
      </c>
      <c r="L6" s="58"/>
      <c r="M6" s="59"/>
      <c r="N6" s="57" t="s">
        <v>63</v>
      </c>
      <c r="O6" s="58"/>
      <c r="P6" s="59"/>
      <c r="Q6" s="57" t="s">
        <v>64</v>
      </c>
      <c r="R6" s="58"/>
      <c r="S6" s="59"/>
      <c r="T6" s="60" t="s">
        <v>65</v>
      </c>
      <c r="U6" s="61"/>
      <c r="V6" s="56"/>
      <c r="W6" s="61" t="s">
        <v>66</v>
      </c>
      <c r="X6" s="61"/>
      <c r="Y6" s="62"/>
      <c r="Z6" s="60" t="s">
        <v>67</v>
      </c>
      <c r="AA6" s="61"/>
      <c r="AB6" s="56"/>
      <c r="AC6" s="63" t="s">
        <v>68</v>
      </c>
      <c r="AD6" s="64"/>
      <c r="AE6" s="65"/>
      <c r="AF6" s="60" t="s">
        <v>69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70</v>
      </c>
      <c r="F7" s="71" t="s">
        <v>71</v>
      </c>
      <c r="G7" s="72" t="s">
        <v>72</v>
      </c>
      <c r="H7" s="70" t="s">
        <v>70</v>
      </c>
      <c r="I7" s="71" t="s">
        <v>71</v>
      </c>
      <c r="J7" s="72" t="s">
        <v>72</v>
      </c>
      <c r="K7" s="70" t="s">
        <v>70</v>
      </c>
      <c r="L7" s="71" t="s">
        <v>71</v>
      </c>
      <c r="M7" s="72" t="s">
        <v>72</v>
      </c>
      <c r="N7" s="70" t="s">
        <v>70</v>
      </c>
      <c r="O7" s="71" t="s">
        <v>71</v>
      </c>
      <c r="P7" s="72" t="s">
        <v>72</v>
      </c>
      <c r="Q7" s="70" t="s">
        <v>70</v>
      </c>
      <c r="R7" s="71" t="s">
        <v>71</v>
      </c>
      <c r="S7" s="72" t="s">
        <v>72</v>
      </c>
      <c r="T7" s="70" t="s">
        <v>70</v>
      </c>
      <c r="U7" s="71" t="s">
        <v>71</v>
      </c>
      <c r="V7" s="72" t="s">
        <v>72</v>
      </c>
      <c r="W7" s="70" t="s">
        <v>70</v>
      </c>
      <c r="X7" s="71" t="s">
        <v>71</v>
      </c>
      <c r="Y7" s="72" t="s">
        <v>72</v>
      </c>
      <c r="Z7" s="70" t="s">
        <v>70</v>
      </c>
      <c r="AA7" s="71" t="s">
        <v>71</v>
      </c>
      <c r="AB7" s="72" t="s">
        <v>72</v>
      </c>
      <c r="AC7" s="70" t="s">
        <v>70</v>
      </c>
      <c r="AD7" s="71" t="s">
        <v>71</v>
      </c>
      <c r="AE7" s="72" t="s">
        <v>72</v>
      </c>
      <c r="AF7" s="70" t="s">
        <v>70</v>
      </c>
      <c r="AG7" s="71" t="s">
        <v>71</v>
      </c>
      <c r="AH7" s="72" t="s">
        <v>72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90</v>
      </c>
      <c r="B9" s="115">
        <v>2111</v>
      </c>
      <c r="C9" s="116" t="s">
        <v>73</v>
      </c>
      <c r="D9" s="117"/>
      <c r="E9" s="85">
        <f>H9+T9+W9+Z9+AC9++AF9</f>
        <v>7533656.5800000001</v>
      </c>
      <c r="F9" s="86">
        <f>I9+U9+X9+AA9+AD9++AG9</f>
        <v>7533652.6100000003</v>
      </c>
      <c r="G9" s="118">
        <f>E9-F9</f>
        <v>3.9699999997392297</v>
      </c>
      <c r="H9" s="85">
        <f>K9+N9+Q9</f>
        <v>7510947</v>
      </c>
      <c r="I9" s="86">
        <f>L9+O9+R9</f>
        <v>7510943.0300000003</v>
      </c>
      <c r="J9" s="87">
        <f>H9-I9</f>
        <v>3.9699999997392297</v>
      </c>
      <c r="K9" s="91">
        <v>7510947</v>
      </c>
      <c r="L9" s="89">
        <v>7510943.0300000003</v>
      </c>
      <c r="M9" s="90">
        <f>K9-L9</f>
        <v>3.9699999997392297</v>
      </c>
      <c r="N9" s="91">
        <v>0</v>
      </c>
      <c r="O9" s="89">
        <v>0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22709.58</v>
      </c>
      <c r="U9" s="89">
        <v>22709.58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74</v>
      </c>
      <c r="D10" s="101"/>
      <c r="E10" s="94">
        <f t="shared" ref="E10:F26" si="1">H10+T10+W10+Z10+AC10++AF10</f>
        <v>1575000</v>
      </c>
      <c r="F10" s="95">
        <f t="shared" si="1"/>
        <v>1574669.69</v>
      </c>
      <c r="G10" s="119">
        <f>E10-F10</f>
        <v>330.31000000005588</v>
      </c>
      <c r="H10" s="94">
        <f>K10+N10+Q10</f>
        <v>1570000</v>
      </c>
      <c r="I10" s="95">
        <f>L10+O10+R10</f>
        <v>1569673.56</v>
      </c>
      <c r="J10" s="97">
        <f>H10-I10</f>
        <v>326.43999999994412</v>
      </c>
      <c r="K10" s="88">
        <v>1570000</v>
      </c>
      <c r="L10" s="98">
        <v>1569673.56</v>
      </c>
      <c r="M10" s="99">
        <f>K10-L10</f>
        <v>326.43999999994412</v>
      </c>
      <c r="N10" s="88">
        <v>0</v>
      </c>
      <c r="O10" s="98">
        <v>0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5000</v>
      </c>
      <c r="U10" s="98">
        <v>4996.13</v>
      </c>
      <c r="V10" s="99">
        <f>T10-U10</f>
        <v>3.8699999999998909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135940.04</v>
      </c>
      <c r="F11" s="95">
        <f t="shared" si="1"/>
        <v>135892.02000000002</v>
      </c>
      <c r="G11" s="119">
        <f t="shared" ref="G11:G25" si="2">E11-F11</f>
        <v>48.019999999989523</v>
      </c>
      <c r="H11" s="94">
        <f t="shared" ref="H11:I26" si="3">K11+N11+Q11</f>
        <v>65456</v>
      </c>
      <c r="I11" s="95">
        <f t="shared" si="3"/>
        <v>65455.48</v>
      </c>
      <c r="J11" s="97">
        <f t="shared" ref="J11:J25" si="4">H11-I11</f>
        <v>0.51999999999679858</v>
      </c>
      <c r="K11" s="88">
        <v>65456</v>
      </c>
      <c r="L11" s="98">
        <v>65455.48</v>
      </c>
      <c r="M11" s="99">
        <f t="shared" ref="M11:M25" si="5">K11-L11</f>
        <v>0.51999999999679858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8750</v>
      </c>
      <c r="U11" s="98">
        <v>8702.5</v>
      </c>
      <c r="V11" s="99">
        <f t="shared" ref="V11:V25" si="8">T11-U11</f>
        <v>47.5</v>
      </c>
      <c r="W11" s="88">
        <v>61734.04</v>
      </c>
      <c r="X11" s="98">
        <v>61734.04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75</v>
      </c>
      <c r="D12" s="101"/>
      <c r="E12" s="94">
        <f t="shared" si="1"/>
        <v>1173.4000000000001</v>
      </c>
      <c r="F12" s="95">
        <f t="shared" si="1"/>
        <v>1173.3800000000001</v>
      </c>
      <c r="G12" s="96">
        <f t="shared" si="2"/>
        <v>1.999999999998181E-2</v>
      </c>
      <c r="H12" s="94">
        <f>K12+N12+Q12</f>
        <v>1173.4000000000001</v>
      </c>
      <c r="I12" s="95">
        <f t="shared" si="3"/>
        <v>1173.3800000000001</v>
      </c>
      <c r="J12" s="97">
        <f t="shared" si="4"/>
        <v>1.999999999998181E-2</v>
      </c>
      <c r="K12" s="88">
        <v>1173.4000000000001</v>
      </c>
      <c r="L12" s="98">
        <v>1173.3800000000001</v>
      </c>
      <c r="M12" s="99">
        <f t="shared" si="5"/>
        <v>1.999999999998181E-2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76</v>
      </c>
      <c r="D13" s="101"/>
      <c r="E13" s="94">
        <f t="shared" si="1"/>
        <v>1430500</v>
      </c>
      <c r="F13" s="95">
        <f t="shared" si="1"/>
        <v>1392044.42</v>
      </c>
      <c r="G13" s="119">
        <f t="shared" si="2"/>
        <v>38455.580000000075</v>
      </c>
      <c r="H13" s="94">
        <f t="shared" si="3"/>
        <v>880500</v>
      </c>
      <c r="I13" s="95">
        <f t="shared" si="3"/>
        <v>875268.85</v>
      </c>
      <c r="J13" s="97">
        <f t="shared" si="4"/>
        <v>5231.1500000000233</v>
      </c>
      <c r="K13" s="88">
        <v>880500</v>
      </c>
      <c r="L13" s="98">
        <v>875268.85</v>
      </c>
      <c r="M13" s="99">
        <f t="shared" si="5"/>
        <v>5231.1500000000233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550000</v>
      </c>
      <c r="U13" s="98">
        <v>516775.57</v>
      </c>
      <c r="V13" s="99">
        <f t="shared" si="8"/>
        <v>33224.429999999993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24</v>
      </c>
      <c r="D14" s="101"/>
      <c r="E14" s="94">
        <f t="shared" si="1"/>
        <v>107250</v>
      </c>
      <c r="F14" s="95">
        <f t="shared" si="1"/>
        <v>107249.48</v>
      </c>
      <c r="G14" s="119">
        <f t="shared" si="2"/>
        <v>0.52000000000407454</v>
      </c>
      <c r="H14" s="94">
        <f t="shared" si="3"/>
        <v>107250</v>
      </c>
      <c r="I14" s="95">
        <f t="shared" si="3"/>
        <v>107249.48</v>
      </c>
      <c r="J14" s="97">
        <f t="shared" si="4"/>
        <v>0.52000000000407454</v>
      </c>
      <c r="K14" s="88">
        <v>107250</v>
      </c>
      <c r="L14" s="98">
        <v>107249.48</v>
      </c>
      <c r="M14" s="99">
        <f t="shared" si="5"/>
        <v>0.52000000000407454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77</v>
      </c>
      <c r="D15" s="101"/>
      <c r="E15" s="94">
        <f t="shared" si="1"/>
        <v>1540</v>
      </c>
      <c r="F15" s="95">
        <f t="shared" si="1"/>
        <v>1540</v>
      </c>
      <c r="G15" s="119">
        <f t="shared" si="2"/>
        <v>0</v>
      </c>
      <c r="H15" s="94">
        <f t="shared" si="3"/>
        <v>1540</v>
      </c>
      <c r="I15" s="95">
        <f t="shared" si="3"/>
        <v>1540</v>
      </c>
      <c r="J15" s="97">
        <f t="shared" si="4"/>
        <v>0</v>
      </c>
      <c r="K15" s="88">
        <v>1540</v>
      </c>
      <c r="L15" s="98">
        <v>1540</v>
      </c>
      <c r="M15" s="99">
        <f t="shared" si="5"/>
        <v>0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78</v>
      </c>
      <c r="D16" s="101"/>
      <c r="E16" s="94">
        <f t="shared" si="1"/>
        <v>1060000</v>
      </c>
      <c r="F16" s="95">
        <f t="shared" si="1"/>
        <v>1057154.8</v>
      </c>
      <c r="G16" s="119">
        <f t="shared" si="2"/>
        <v>2845.1999999999534</v>
      </c>
      <c r="H16" s="94">
        <f t="shared" si="3"/>
        <v>1060000</v>
      </c>
      <c r="I16" s="95">
        <f t="shared" si="3"/>
        <v>1057154.8</v>
      </c>
      <c r="J16" s="97">
        <f t="shared" si="4"/>
        <v>2845.1999999999534</v>
      </c>
      <c r="K16" s="88">
        <v>1060000</v>
      </c>
      <c r="L16" s="98">
        <v>1057154.8</v>
      </c>
      <c r="M16" s="99">
        <f t="shared" si="5"/>
        <v>2845.1999999999534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79</v>
      </c>
      <c r="D17" s="101"/>
      <c r="E17" s="94">
        <f t="shared" si="1"/>
        <v>67540</v>
      </c>
      <c r="F17" s="95">
        <f t="shared" si="1"/>
        <v>56655.27</v>
      </c>
      <c r="G17" s="119">
        <f t="shared" si="2"/>
        <v>10884.730000000003</v>
      </c>
      <c r="H17" s="94">
        <f t="shared" si="3"/>
        <v>67540</v>
      </c>
      <c r="I17" s="95">
        <f t="shared" si="3"/>
        <v>56655.27</v>
      </c>
      <c r="J17" s="97">
        <f t="shared" si="4"/>
        <v>10884.730000000003</v>
      </c>
      <c r="K17" s="88">
        <f>38800+9720+19020</f>
        <v>67540</v>
      </c>
      <c r="L17" s="98">
        <v>56655.27</v>
      </c>
      <c r="M17" s="99">
        <f t="shared" si="5"/>
        <v>10884.730000000003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80</v>
      </c>
      <c r="D18" s="101"/>
      <c r="E18" s="94">
        <f t="shared" si="1"/>
        <v>420800</v>
      </c>
      <c r="F18" s="95">
        <f t="shared" si="1"/>
        <v>420709.17</v>
      </c>
      <c r="G18" s="119">
        <f t="shared" si="2"/>
        <v>90.830000000016298</v>
      </c>
      <c r="H18" s="94">
        <f t="shared" si="3"/>
        <v>420800</v>
      </c>
      <c r="I18" s="95">
        <f t="shared" si="3"/>
        <v>420709.17</v>
      </c>
      <c r="J18" s="97">
        <f t="shared" si="4"/>
        <v>90.830000000016298</v>
      </c>
      <c r="K18" s="88">
        <v>420800</v>
      </c>
      <c r="L18" s="98">
        <v>420709.17</v>
      </c>
      <c r="M18" s="99">
        <f t="shared" si="5"/>
        <v>90.830000000016298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81</v>
      </c>
      <c r="D19" s="101"/>
      <c r="E19" s="94">
        <f t="shared" si="1"/>
        <v>0</v>
      </c>
      <c r="F19" s="95">
        <f t="shared" si="1"/>
        <v>0</v>
      </c>
      <c r="G19" s="119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82</v>
      </c>
      <c r="D20" s="101"/>
      <c r="E20" s="94">
        <f t="shared" si="1"/>
        <v>8200</v>
      </c>
      <c r="F20" s="95">
        <f t="shared" si="1"/>
        <v>8158.8</v>
      </c>
      <c r="G20" s="119">
        <f t="shared" si="2"/>
        <v>41.199999999999818</v>
      </c>
      <c r="H20" s="94">
        <f t="shared" si="3"/>
        <v>8200</v>
      </c>
      <c r="I20" s="95">
        <f t="shared" si="3"/>
        <v>8158.8</v>
      </c>
      <c r="J20" s="97">
        <f t="shared" si="4"/>
        <v>41.199999999999818</v>
      </c>
      <c r="K20" s="88">
        <v>8200</v>
      </c>
      <c r="L20" s="98">
        <v>8158.8</v>
      </c>
      <c r="M20" s="99">
        <f t="shared" si="5"/>
        <v>41.199999999999818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0" t="s">
        <v>83</v>
      </c>
      <c r="D21" s="120"/>
      <c r="E21" s="94">
        <f t="shared" si="1"/>
        <v>4458.8</v>
      </c>
      <c r="F21" s="95">
        <f t="shared" si="1"/>
        <v>4458.8</v>
      </c>
      <c r="G21" s="119">
        <f t="shared" si="2"/>
        <v>0</v>
      </c>
      <c r="H21" s="94">
        <f t="shared" si="3"/>
        <v>4458.8</v>
      </c>
      <c r="I21" s="95">
        <f t="shared" si="3"/>
        <v>4458.8</v>
      </c>
      <c r="J21" s="97">
        <f t="shared" si="4"/>
        <v>0</v>
      </c>
      <c r="K21" s="88">
        <f>280+290+600+2820+468.8</f>
        <v>4458.8</v>
      </c>
      <c r="L21" s="98">
        <v>4458.8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84</v>
      </c>
      <c r="D22" s="101"/>
      <c r="E22" s="94">
        <f t="shared" si="1"/>
        <v>0</v>
      </c>
      <c r="F22" s="95">
        <f t="shared" si="1"/>
        <v>0</v>
      </c>
      <c r="G22" s="119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85</v>
      </c>
      <c r="D23" s="101"/>
      <c r="E23" s="94">
        <f t="shared" si="1"/>
        <v>1479</v>
      </c>
      <c r="F23" s="95">
        <f t="shared" si="1"/>
        <v>1470.47</v>
      </c>
      <c r="G23" s="119">
        <f t="shared" si="2"/>
        <v>8.5299999999999727</v>
      </c>
      <c r="H23" s="94">
        <f t="shared" si="3"/>
        <v>1479</v>
      </c>
      <c r="I23" s="95">
        <f t="shared" si="3"/>
        <v>1470.47</v>
      </c>
      <c r="J23" s="97">
        <f t="shared" si="4"/>
        <v>8.5299999999999727</v>
      </c>
      <c r="K23" s="88">
        <f>180+588-179+890</f>
        <v>1479</v>
      </c>
      <c r="L23" s="98">
        <v>1470.47</v>
      </c>
      <c r="M23" s="99">
        <f t="shared" si="5"/>
        <v>8.5299999999999727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86</v>
      </c>
      <c r="D24" s="101"/>
      <c r="E24" s="94">
        <f t="shared" si="1"/>
        <v>98190</v>
      </c>
      <c r="F24" s="95">
        <f t="shared" si="1"/>
        <v>98190</v>
      </c>
      <c r="G24" s="119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9400</v>
      </c>
      <c r="U24" s="98">
        <v>9400</v>
      </c>
      <c r="V24" s="99">
        <f t="shared" si="8"/>
        <v>0</v>
      </c>
      <c r="W24" s="88">
        <v>62000</v>
      </c>
      <c r="X24" s="98">
        <v>62000</v>
      </c>
      <c r="Y24" s="99">
        <f t="shared" si="9"/>
        <v>0</v>
      </c>
      <c r="Z24" s="88">
        <v>26790</v>
      </c>
      <c r="AA24" s="98">
        <v>26790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/>
      <c r="AG24" s="98"/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1" t="s">
        <v>87</v>
      </c>
      <c r="D25" s="122"/>
      <c r="E25" s="94">
        <f t="shared" si="1"/>
        <v>0</v>
      </c>
      <c r="F25" s="95">
        <f t="shared" si="1"/>
        <v>0</v>
      </c>
      <c r="G25" s="119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3" t="s">
        <v>88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89</v>
      </c>
      <c r="B27" s="109"/>
      <c r="C27" s="109"/>
      <c r="D27" s="125"/>
      <c r="E27" s="114">
        <f t="shared" ref="E27:U27" si="12">SUM(E9:E26)</f>
        <v>12445727.82</v>
      </c>
      <c r="F27" s="112">
        <f t="shared" si="12"/>
        <v>12393018.910000004</v>
      </c>
      <c r="G27" s="110">
        <f t="shared" si="12"/>
        <v>52708.909999999829</v>
      </c>
      <c r="H27" s="114">
        <f t="shared" si="12"/>
        <v>11699344.200000001</v>
      </c>
      <c r="I27" s="112">
        <f t="shared" si="12"/>
        <v>11679911.090000004</v>
      </c>
      <c r="J27" s="110">
        <f t="shared" si="12"/>
        <v>19433.10999999968</v>
      </c>
      <c r="K27" s="114">
        <f t="shared" ref="K27:P27" si="13">SUM(K9:K26)</f>
        <v>11699344.200000001</v>
      </c>
      <c r="L27" s="112">
        <f t="shared" si="13"/>
        <v>11679911.090000004</v>
      </c>
      <c r="M27" s="113">
        <f t="shared" si="13"/>
        <v>19433.10999999968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595859.57999999996</v>
      </c>
      <c r="U27" s="112">
        <f t="shared" si="12"/>
        <v>562583.78</v>
      </c>
      <c r="V27" s="113">
        <f>SUM(V9:V25)</f>
        <v>33275.799999999996</v>
      </c>
      <c r="W27" s="111">
        <f>SUM(W9:W26)</f>
        <v>123734.04000000001</v>
      </c>
      <c r="X27" s="112">
        <f>SUM(X9:X26)</f>
        <v>123734.04000000001</v>
      </c>
      <c r="Y27" s="113">
        <f>SUM(Y9:Y25)</f>
        <v>0</v>
      </c>
      <c r="Z27" s="114">
        <f>SUM(Z9:Z26)</f>
        <v>26790</v>
      </c>
      <c r="AA27" s="112">
        <f>SUM(AA9:AA26)</f>
        <v>26790</v>
      </c>
      <c r="AB27" s="113">
        <f>SUM(AB9:AB25)</f>
        <v>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CF04-9AD0-4CFF-9150-2D1051655387}">
  <sheetPr codeName="Лист8">
    <pageSetUpPr fitToPage="1"/>
  </sheetPr>
  <dimension ref="A1:O127"/>
  <sheetViews>
    <sheetView zoomScale="85" zoomScaleNormal="85" zoomScaleSheetLayoutView="53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65455.48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65455.48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925+2773+560</f>
        <v>4258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2210.4</v>
      </c>
      <c r="B16" s="12" t="s">
        <v>6</v>
      </c>
      <c r="C16" s="12"/>
      <c r="D16" s="13">
        <v>1365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f>34455.48+7000</f>
        <v>41455.480000000003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41455.480000000003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732+589+380+2150+745+1515</f>
        <v>6111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1744</f>
        <v>1744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20" t="s">
        <v>10</v>
      </c>
      <c r="C21" s="17">
        <f>2420+14720+2063+1650+7000</f>
        <v>27853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11</v>
      </c>
      <c r="C22" s="17">
        <f>3147.48</f>
        <v>3147.48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12</v>
      </c>
      <c r="C23" s="17">
        <f>2300</f>
        <v>2300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13</v>
      </c>
      <c r="C24" s="17">
        <f>300</f>
        <v>300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22" t="s">
        <v>14</v>
      </c>
      <c r="C35" s="23"/>
      <c r="D35" s="13">
        <f>780+2908+1485+7359</f>
        <v>12532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2210.6999999999998</v>
      </c>
      <c r="B36" s="12" t="s">
        <v>15</v>
      </c>
      <c r="C36" s="12"/>
      <c r="D36" s="13">
        <v>2895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2895</v>
      </c>
      <c r="D37" s="17"/>
      <c r="E37" s="18">
        <f>D36-C37</f>
        <v>0</v>
      </c>
    </row>
    <row r="38" spans="1:15" collapsed="1" x14ac:dyDescent="0.3">
      <c r="A38" s="11"/>
      <c r="B38" s="20" t="s">
        <v>16</v>
      </c>
      <c r="C38" s="17">
        <v>2895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17</v>
      </c>
      <c r="C42" s="12"/>
      <c r="D42" s="13">
        <v>2600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2600</v>
      </c>
      <c r="D43" s="17"/>
      <c r="E43" s="18">
        <f>D42-C43</f>
        <v>0</v>
      </c>
    </row>
    <row r="44" spans="1:15" collapsed="1" x14ac:dyDescent="0.3">
      <c r="A44" s="11"/>
      <c r="B44" s="20" t="s">
        <v>18</v>
      </c>
      <c r="C44" s="17">
        <v>2100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19</v>
      </c>
      <c r="C45" s="17">
        <v>500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>
        <v>2210.9</v>
      </c>
      <c r="B48" s="12" t="s">
        <v>20</v>
      </c>
      <c r="C48" s="12"/>
      <c r="D48" s="13">
        <v>350</v>
      </c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350</v>
      </c>
      <c r="D49" s="17"/>
      <c r="E49" s="18">
        <f>D48-C49</f>
        <v>0</v>
      </c>
    </row>
    <row r="50" spans="1:15" collapsed="1" x14ac:dyDescent="0.3">
      <c r="A50" s="11"/>
      <c r="B50" s="20" t="s">
        <v>21</v>
      </c>
      <c r="C50" s="17">
        <v>350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22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23</v>
      </c>
    </row>
    <row r="73" spans="1:15" ht="39.75" customHeight="1" x14ac:dyDescent="0.3">
      <c r="A73" s="4">
        <v>2240</v>
      </c>
      <c r="B73" s="5" t="s">
        <v>24</v>
      </c>
      <c r="C73" s="5"/>
      <c r="D73" s="6">
        <f>SUM(D75:D112)</f>
        <v>107249.48000000001</v>
      </c>
      <c r="E73" s="7">
        <f>D74-D73</f>
        <v>0</v>
      </c>
      <c r="F73" s="8"/>
      <c r="G73" s="8"/>
      <c r="I73" s="7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ЗДО5!I14</f>
        <v>107249.48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25</v>
      </c>
      <c r="C75" s="12"/>
      <c r="D75" s="13">
        <f>1932+1102+22181+4652+33385</f>
        <v>63252</v>
      </c>
    </row>
    <row r="76" spans="1:15" hidden="1" x14ac:dyDescent="0.3">
      <c r="A76" s="14">
        <v>2240.1999999999998</v>
      </c>
      <c r="B76" s="22" t="s">
        <v>26</v>
      </c>
      <c r="C76" s="23"/>
      <c r="D76" s="13"/>
    </row>
    <row r="77" spans="1:15" hidden="1" x14ac:dyDescent="0.3">
      <c r="A77" s="14">
        <v>2240.3000000000002</v>
      </c>
      <c r="B77" s="22" t="s">
        <v>27</v>
      </c>
      <c r="C77" s="23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28</v>
      </c>
      <c r="C84" s="23"/>
      <c r="D84" s="13"/>
    </row>
    <row r="85" spans="1:5" x14ac:dyDescent="0.3">
      <c r="A85" s="14">
        <v>2240.5</v>
      </c>
      <c r="B85" s="22" t="s">
        <v>29</v>
      </c>
      <c r="C85" s="23"/>
      <c r="D85" s="13">
        <v>6720</v>
      </c>
    </row>
    <row r="86" spans="1:5" hidden="1" outlineLevel="1" x14ac:dyDescent="0.3">
      <c r="A86" s="14"/>
      <c r="B86" s="15"/>
      <c r="C86" s="16">
        <f>SUM(C87:C95)</f>
        <v>6720</v>
      </c>
      <c r="D86" s="17"/>
      <c r="E86" s="18">
        <f>D85-C86</f>
        <v>0</v>
      </c>
    </row>
    <row r="87" spans="1:5" ht="17.25" customHeight="1" collapsed="1" x14ac:dyDescent="0.3">
      <c r="A87" s="14">
        <v>501</v>
      </c>
      <c r="B87" s="19" t="s">
        <v>30</v>
      </c>
      <c r="C87" s="17">
        <v>4150</v>
      </c>
      <c r="D87" s="17"/>
    </row>
    <row r="88" spans="1:5" ht="17.25" customHeight="1" x14ac:dyDescent="0.3">
      <c r="A88" s="14">
        <v>502</v>
      </c>
      <c r="B88" s="19" t="s">
        <v>31</v>
      </c>
      <c r="C88" s="17">
        <f>2570</f>
        <v>2570</v>
      </c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32</v>
      </c>
      <c r="C96" s="23"/>
      <c r="D96" s="13"/>
    </row>
    <row r="97" spans="1:15" x14ac:dyDescent="0.3">
      <c r="A97" s="14">
        <v>2240.6999999999998</v>
      </c>
      <c r="B97" s="22" t="s">
        <v>33</v>
      </c>
      <c r="C97" s="23"/>
      <c r="D97" s="13">
        <v>107.52</v>
      </c>
    </row>
    <row r="98" spans="1:15" hidden="1" outlineLevel="1" x14ac:dyDescent="0.3">
      <c r="A98" s="14"/>
      <c r="B98" s="15"/>
      <c r="C98" s="16">
        <f>SUM(C99:C102)</f>
        <v>107.52</v>
      </c>
      <c r="D98" s="17"/>
      <c r="E98" s="18">
        <f>D97-C98</f>
        <v>0</v>
      </c>
    </row>
    <row r="99" spans="1:15" collapsed="1" x14ac:dyDescent="0.3">
      <c r="A99" s="11"/>
      <c r="B99" s="20" t="s">
        <v>34</v>
      </c>
      <c r="C99" s="17">
        <v>107.52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35</v>
      </c>
      <c r="C103" s="23"/>
      <c r="D103" s="13">
        <v>2947.26</v>
      </c>
    </row>
    <row r="104" spans="1:15" hidden="1" x14ac:dyDescent="0.3">
      <c r="A104" s="14">
        <v>2240.9</v>
      </c>
      <c r="B104" s="22" t="s">
        <v>36</v>
      </c>
      <c r="C104" s="23"/>
      <c r="D104" s="13"/>
    </row>
    <row r="105" spans="1:15" hidden="1" x14ac:dyDescent="0.3">
      <c r="A105" s="14">
        <v>2241.1</v>
      </c>
      <c r="B105" s="22" t="s">
        <v>37</v>
      </c>
      <c r="C105" s="23"/>
      <c r="D105" s="13"/>
    </row>
    <row r="106" spans="1:15" hidden="1" x14ac:dyDescent="0.3">
      <c r="A106" s="14">
        <v>2241.1999999999998</v>
      </c>
      <c r="B106" s="22" t="s">
        <v>38</v>
      </c>
      <c r="C106" s="23"/>
      <c r="D106" s="13"/>
    </row>
    <row r="107" spans="1:15" x14ac:dyDescent="0.3">
      <c r="A107" s="14">
        <v>2241.3000000000002</v>
      </c>
      <c r="B107" s="22" t="s">
        <v>39</v>
      </c>
      <c r="C107" s="23"/>
      <c r="D107" s="13">
        <f>1941.99+682+682+682+682+682+682+682+682+682</f>
        <v>8079.99</v>
      </c>
    </row>
    <row r="108" spans="1:15" hidden="1" x14ac:dyDescent="0.3">
      <c r="A108" s="14">
        <v>2241.4</v>
      </c>
      <c r="B108" s="22" t="s">
        <v>40</v>
      </c>
      <c r="C108" s="23"/>
      <c r="D108" s="13"/>
    </row>
    <row r="109" spans="1:15" hidden="1" x14ac:dyDescent="0.3">
      <c r="A109" s="14">
        <v>2241.5</v>
      </c>
      <c r="B109" s="22" t="s">
        <v>41</v>
      </c>
      <c r="C109" s="23"/>
      <c r="D109" s="13"/>
    </row>
    <row r="110" spans="1:15" ht="38.25" hidden="1" customHeight="1" x14ac:dyDescent="0.3">
      <c r="A110" s="14">
        <v>2241.6</v>
      </c>
      <c r="B110" s="27" t="s">
        <v>42</v>
      </c>
      <c r="C110" s="23"/>
      <c r="D110" s="13"/>
    </row>
    <row r="111" spans="1:15" hidden="1" x14ac:dyDescent="0.3">
      <c r="A111" s="14">
        <v>2241.6999999999998</v>
      </c>
      <c r="B111" s="22" t="s">
        <v>43</v>
      </c>
      <c r="C111" s="23"/>
      <c r="D111" s="13"/>
    </row>
    <row r="112" spans="1:15" x14ac:dyDescent="0.3">
      <c r="A112" s="14">
        <v>2241.9</v>
      </c>
      <c r="B112" s="22" t="s">
        <v>44</v>
      </c>
      <c r="C112" s="23"/>
      <c r="D112" s="13">
        <f>19921.02+6221.69</f>
        <v>26142.71</v>
      </c>
    </row>
    <row r="113" spans="1:6" hidden="1" outlineLevel="1" x14ac:dyDescent="0.3">
      <c r="A113" s="14"/>
      <c r="B113" s="15"/>
      <c r="C113" s="16">
        <f>SUM(C114:C127)</f>
        <v>26142.710000000003</v>
      </c>
      <c r="D113" s="28"/>
      <c r="E113" s="18">
        <f>D112-C113</f>
        <v>0</v>
      </c>
    </row>
    <row r="114" spans="1:6" ht="37.5" customHeight="1" collapsed="1" x14ac:dyDescent="0.3">
      <c r="A114" s="14">
        <v>901</v>
      </c>
      <c r="B114" s="29" t="s">
        <v>45</v>
      </c>
      <c r="C114" s="17">
        <f>100*9+100+100+100</f>
        <v>1200</v>
      </c>
      <c r="D114" s="17"/>
    </row>
    <row r="115" spans="1:6" x14ac:dyDescent="0.3">
      <c r="A115" s="14">
        <v>902</v>
      </c>
      <c r="B115" s="30" t="s">
        <v>46</v>
      </c>
      <c r="C115" s="17">
        <f>760*8+760+760+760</f>
        <v>8360</v>
      </c>
      <c r="D115" s="17"/>
    </row>
    <row r="116" spans="1:6" x14ac:dyDescent="0.3">
      <c r="A116" s="14">
        <v>903</v>
      </c>
      <c r="B116" s="29" t="s">
        <v>47</v>
      </c>
      <c r="C116" s="17">
        <f>1255.69+498.72+1383.47+1255.69</f>
        <v>4393.57</v>
      </c>
      <c r="D116" s="17"/>
    </row>
    <row r="117" spans="1:6" x14ac:dyDescent="0.3">
      <c r="A117" s="14">
        <v>904</v>
      </c>
      <c r="B117" s="29" t="s">
        <v>48</v>
      </c>
      <c r="C117" s="17">
        <f>243*2+486</f>
        <v>972</v>
      </c>
      <c r="D117" s="17"/>
    </row>
    <row r="118" spans="1:6" x14ac:dyDescent="0.3">
      <c r="A118" s="14">
        <v>912</v>
      </c>
      <c r="B118" s="29" t="s">
        <v>49</v>
      </c>
      <c r="C118" s="17">
        <v>8091.26</v>
      </c>
      <c r="D118" s="17"/>
    </row>
    <row r="119" spans="1:6" x14ac:dyDescent="0.3">
      <c r="A119" s="14">
        <v>913</v>
      </c>
      <c r="B119" s="29" t="s">
        <v>50</v>
      </c>
      <c r="C119" s="17">
        <v>988.68</v>
      </c>
      <c r="D119" s="17"/>
    </row>
    <row r="120" spans="1:6" x14ac:dyDescent="0.3">
      <c r="A120" s="14">
        <v>915</v>
      </c>
      <c r="B120" s="29" t="s">
        <v>51</v>
      </c>
      <c r="C120" s="17">
        <v>237.2</v>
      </c>
      <c r="D120" s="17"/>
    </row>
    <row r="121" spans="1:6" x14ac:dyDescent="0.3">
      <c r="A121" s="14">
        <v>905</v>
      </c>
      <c r="B121" s="29" t="s">
        <v>52</v>
      </c>
      <c r="C121" s="17">
        <v>1200</v>
      </c>
      <c r="D121" s="17"/>
    </row>
    <row r="122" spans="1:6" x14ac:dyDescent="0.3">
      <c r="A122" s="14">
        <v>906</v>
      </c>
      <c r="B122" s="31" t="s">
        <v>53</v>
      </c>
      <c r="C122" s="17">
        <v>700</v>
      </c>
      <c r="D122" s="17"/>
    </row>
    <row r="123" spans="1:6" hidden="1" x14ac:dyDescent="0.3">
      <c r="A123" s="14"/>
      <c r="B123" s="19"/>
      <c r="C123" s="17"/>
      <c r="D123" s="17"/>
    </row>
    <row r="124" spans="1:6" hidden="1" x14ac:dyDescent="0.3">
      <c r="A124" s="14"/>
      <c r="B124" s="19"/>
      <c r="C124" s="17"/>
      <c r="D124" s="17"/>
    </row>
    <row r="125" spans="1:6" hidden="1" x14ac:dyDescent="0.3">
      <c r="A125" s="14"/>
      <c r="B125" s="19"/>
      <c r="C125" s="11"/>
      <c r="D125" s="17"/>
    </row>
    <row r="126" spans="1:6" ht="20.25" hidden="1" outlineLevel="1" x14ac:dyDescent="0.3">
      <c r="B126" s="32"/>
      <c r="D126" s="3" t="b">
        <f>D73=D74</f>
        <v>1</v>
      </c>
      <c r="F126" s="33"/>
    </row>
    <row r="127" spans="1:6" hidden="1" collapsed="1" x14ac:dyDescent="0.3">
      <c r="B127" s="32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2025-02-03T10:12:27Z</dcterms:created>
  <dcterms:modified xsi:type="dcterms:W3CDTF">2025-02-03T10:12:29Z</dcterms:modified>
</cp:coreProperties>
</file>