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CA818BDB-D2A4-4DBF-9D27-413EF6E7B4BD}" xr6:coauthVersionLast="36" xr6:coauthVersionMax="36" xr10:uidLastSave="{00000000-0000-0000-0000-000000000000}"/>
  <bookViews>
    <workbookView xWindow="0" yWindow="0" windowWidth="28800" windowHeight="12225" xr2:uid="{5998901C-767C-4CB9-AC71-C46710895473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G22" i="3" s="1"/>
  <c r="AH21" i="3"/>
  <c r="AE21" i="3"/>
  <c r="AB21" i="3"/>
  <c r="Y21" i="3"/>
  <c r="V21" i="3"/>
  <c r="S21" i="3"/>
  <c r="P21" i="3"/>
  <c r="K21" i="3"/>
  <c r="H21" i="3" s="1"/>
  <c r="I21" i="3"/>
  <c r="F21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H19" i="3"/>
  <c r="F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H17" i="3"/>
  <c r="E17" i="3" s="1"/>
  <c r="AH16" i="3"/>
  <c r="AE16" i="3"/>
  <c r="AB16" i="3"/>
  <c r="Y16" i="3"/>
  <c r="V16" i="3"/>
  <c r="S16" i="3"/>
  <c r="P16" i="3"/>
  <c r="K16" i="3"/>
  <c r="H16" i="3" s="1"/>
  <c r="I16" i="3"/>
  <c r="F16" i="3" s="1"/>
  <c r="AH15" i="3"/>
  <c r="AE15" i="3"/>
  <c r="AB15" i="3"/>
  <c r="Y15" i="3"/>
  <c r="V15" i="3"/>
  <c r="S15" i="3"/>
  <c r="P15" i="3"/>
  <c r="K15" i="3"/>
  <c r="M15" i="3" s="1"/>
  <c r="I15" i="3"/>
  <c r="F15" i="3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K13" i="3"/>
  <c r="M13" i="3" s="1"/>
  <c r="I13" i="3"/>
  <c r="F13" i="3" s="1"/>
  <c r="H13" i="3"/>
  <c r="E13" i="3" s="1"/>
  <c r="AH12" i="3"/>
  <c r="AE12" i="3"/>
  <c r="AB12" i="3"/>
  <c r="Y12" i="3"/>
  <c r="V12" i="3"/>
  <c r="S12" i="3"/>
  <c r="P12" i="3"/>
  <c r="K12" i="3"/>
  <c r="H12" i="3" s="1"/>
  <c r="E12" i="3" s="1"/>
  <c r="I12" i="3"/>
  <c r="F12" i="3" s="1"/>
  <c r="AH11" i="3"/>
  <c r="AE11" i="3"/>
  <c r="AB11" i="3"/>
  <c r="W11" i="3"/>
  <c r="W27" i="3" s="1"/>
  <c r="V11" i="3"/>
  <c r="S11" i="3"/>
  <c r="P11" i="3"/>
  <c r="M11" i="3"/>
  <c r="K11" i="3"/>
  <c r="I11" i="3"/>
  <c r="F11" i="3" s="1"/>
  <c r="H11" i="3"/>
  <c r="E11" i="3"/>
  <c r="AH10" i="3"/>
  <c r="AE10" i="3"/>
  <c r="AB10" i="3"/>
  <c r="Y10" i="3"/>
  <c r="V10" i="3"/>
  <c r="S10" i="3"/>
  <c r="P10" i="3"/>
  <c r="M10" i="3"/>
  <c r="I10" i="3"/>
  <c r="H10" i="3"/>
  <c r="J10" i="3" s="1"/>
  <c r="F10" i="3"/>
  <c r="AH9" i="3"/>
  <c r="AE9" i="3"/>
  <c r="AB9" i="3"/>
  <c r="Y9" i="3"/>
  <c r="V9" i="3"/>
  <c r="S9" i="3"/>
  <c r="P9" i="3"/>
  <c r="M9" i="3"/>
  <c r="I9" i="3"/>
  <c r="H9" i="3"/>
  <c r="E9" i="3" s="1"/>
  <c r="C117" i="2"/>
  <c r="C116" i="2"/>
  <c r="C115" i="2"/>
  <c r="C114" i="2"/>
  <c r="C113" i="2"/>
  <c r="C112" i="2" s="1"/>
  <c r="E112" i="2" s="1"/>
  <c r="D106" i="2"/>
  <c r="C97" i="2"/>
  <c r="E97" i="2" s="1"/>
  <c r="C86" i="2"/>
  <c r="E86" i="2" s="1"/>
  <c r="C78" i="2"/>
  <c r="E78" i="2" s="1"/>
  <c r="D75" i="2"/>
  <c r="D73" i="2"/>
  <c r="D127" i="2" s="1"/>
  <c r="C59" i="2"/>
  <c r="C56" i="2" s="1"/>
  <c r="E56" i="2" s="1"/>
  <c r="C57" i="2"/>
  <c r="C50" i="2"/>
  <c r="E50" i="2" s="1"/>
  <c r="C44" i="2"/>
  <c r="E44" i="2" s="1"/>
  <c r="C38" i="2"/>
  <c r="E38" i="2" s="1"/>
  <c r="D36" i="2"/>
  <c r="D4" i="2" s="1"/>
  <c r="C23" i="2"/>
  <c r="C22" i="2"/>
  <c r="C18" i="2" s="1"/>
  <c r="E18" i="2" s="1"/>
  <c r="C19" i="2"/>
  <c r="C8" i="2"/>
  <c r="E8" i="2" s="1"/>
  <c r="E74" i="2" l="1"/>
  <c r="J17" i="3"/>
  <c r="E20" i="3"/>
  <c r="J16" i="3"/>
  <c r="E16" i="3"/>
  <c r="G16" i="3" s="1"/>
  <c r="V27" i="3"/>
  <c r="M12" i="3"/>
  <c r="J13" i="3"/>
  <c r="M16" i="3"/>
  <c r="M21" i="3"/>
  <c r="J25" i="3"/>
  <c r="E10" i="3"/>
  <c r="G10" i="3" s="1"/>
  <c r="H15" i="3"/>
  <c r="F17" i="3"/>
  <c r="G17" i="3" s="1"/>
  <c r="AH27" i="3"/>
  <c r="Y11" i="3"/>
  <c r="P27" i="3"/>
  <c r="AB27" i="3"/>
  <c r="K27" i="3"/>
  <c r="S27" i="3"/>
  <c r="AE27" i="3"/>
  <c r="G11" i="3"/>
  <c r="J19" i="3"/>
  <c r="E19" i="3"/>
  <c r="G19" i="3" s="1"/>
  <c r="J21" i="3"/>
  <c r="E21" i="3"/>
  <c r="G21" i="3" s="1"/>
  <c r="J22" i="3"/>
  <c r="G25" i="3"/>
  <c r="J15" i="3"/>
  <c r="E15" i="3"/>
  <c r="G15" i="3" s="1"/>
  <c r="M18" i="3"/>
  <c r="H18" i="3"/>
  <c r="I27" i="3"/>
  <c r="F9" i="3"/>
  <c r="J11" i="3"/>
  <c r="G12" i="3"/>
  <c r="G13" i="3"/>
  <c r="M23" i="3"/>
  <c r="H23" i="3"/>
  <c r="Y27" i="3"/>
  <c r="J12" i="3"/>
  <c r="M14" i="3"/>
  <c r="M27" i="3" s="1"/>
  <c r="H14" i="3"/>
  <c r="G20" i="3"/>
  <c r="J24" i="3"/>
  <c r="E24" i="3"/>
  <c r="G24" i="3" s="1"/>
  <c r="J26" i="3"/>
  <c r="E26" i="3"/>
  <c r="G26" i="3" s="1"/>
  <c r="J9" i="3"/>
  <c r="D69" i="2"/>
  <c r="E4" i="2"/>
  <c r="E5" i="2"/>
  <c r="E73" i="2"/>
  <c r="H27" i="3" l="1"/>
  <c r="F27" i="3"/>
  <c r="J14" i="3"/>
  <c r="E14" i="3"/>
  <c r="J23" i="3"/>
  <c r="E23" i="3"/>
  <c r="G23" i="3" s="1"/>
  <c r="J18" i="3"/>
  <c r="E18" i="3"/>
  <c r="G18" i="3" s="1"/>
  <c r="G9" i="3"/>
  <c r="J27" i="3" l="1"/>
  <c r="G14" i="3"/>
  <c r="G27" i="3" s="1"/>
  <c r="E27" i="3"/>
</calcChain>
</file>

<file path=xl/sharedStrings.xml><?xml version="1.0" encoding="utf-8"?>
<sst xmlns="http://schemas.openxmlformats.org/spreadsheetml/2006/main" count="122" uniqueCount="91">
  <si>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</si>
  <si>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</si>
  <si>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</si>
  <si>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</si>
  <si>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</si>
  <si>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</si>
  <si>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</si>
  <si>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</si>
  <si>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02,03,04.2024</t>
  </si>
  <si>
    <t>буд.мат / 02.2024</t>
  </si>
  <si>
    <t>двері металопласт 3 шт/ 02.2024</t>
  </si>
  <si>
    <t>фарба / 06.2024</t>
  </si>
  <si>
    <t>емульсія / 06.2024</t>
  </si>
  <si>
    <t>лак / 08.2024</t>
  </si>
  <si>
    <t>Миючі засоби /02.2024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</si>
  <si>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</si>
  <si>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</si>
  <si>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</si>
  <si>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</si>
  <si>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</si>
  <si>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</si>
  <si>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тканина (бязь) / 02.2024</t>
  </si>
  <si>
    <t>бойлер / 03.2024</t>
  </si>
  <si>
    <t>радіосистема / 05.2024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</si>
  <si>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</si>
  <si>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</si>
  <si>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</si>
  <si>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</si>
  <si>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</si>
  <si>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</si>
  <si>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</si>
  <si>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</si>
  <si>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</si>
  <si>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</si>
  <si>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</si>
  <si>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</si>
  <si>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</si>
  <si>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</si>
  <si>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</si>
  <si>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 вивіз листя 06.2024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</si>
  <si>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</si>
  <si>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</si>
  <si>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</si>
  <si>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</si>
  <si>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</si>
  <si>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</si>
  <si>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</si>
  <si>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</si>
  <si>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розоплобування і опломбування ліч. Хол.води / 06.2024</t>
  </si>
  <si>
    <t>послуги щепоріза / 07.2024</t>
  </si>
  <si>
    <t>промивка системи опалення / 08.2024</t>
  </si>
  <si>
    <t>налаштування інтернету (укриття) / 08.2024</t>
  </si>
  <si>
    <t>замір опору ізоляції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</si>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</sst>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8" fillId="5" borderId="23" xfId="1" applyNumberFormat="1" applyFont="1" applyFill="1" applyBorder="1" applyAlignment="1" applyProtection="1">
      <alignment horizontal="center" vertical="center" wrapTex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5" fontId="8" fillId="5" borderId="25" xfId="1" applyNumberFormat="1" applyFont="1" applyFill="1" applyBorder="1" applyAlignment="1" applyProtection="1">
      <alignment horizontal="center" vertic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8" fillId="0" borderId="27" xfId="1" applyFont="1" applyBorder="1" applyAlignment="1">
      <alignment horizontal="left" vertical="center" wrapText="1" indent="1"/>
    </xf>
    <xf numFmtId="164" fontId="8" fillId="5" borderId="28" xfId="1" applyNumberFormat="1" applyFont="1" applyFill="1" applyBorder="1" applyAlignment="1" applyProtection="1">
      <alignment horizontal="center" vertical="center" wrapText="1"/>
    </xf>
    <xf numFmtId="164" fontId="8" fillId="5" borderId="29" xfId="1" applyNumberFormat="1" applyFont="1" applyFill="1" applyBorder="1" applyAlignment="1" applyProtection="1">
      <alignment horizontal="center" vertical="center" wrapText="1"/>
    </xf>
    <xf numFmtId="165" fontId="8" fillId="5" borderId="30" xfId="1" applyNumberFormat="1" applyFont="1" applyFill="1" applyBorder="1" applyAlignment="1" applyProtection="1">
      <alignment horizontal="center" vertical="center" wrapText="1"/>
    </xf>
    <xf numFmtId="165" fontId="8" fillId="5" borderId="31" xfId="1" applyNumberFormat="1" applyFont="1" applyFill="1" applyBorder="1" applyAlignment="1" applyProtection="1">
      <alignment horizontal="center" vertical="center" wrapText="1"/>
    </xf>
    <xf numFmtId="164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8" fillId="0" borderId="12" xfId="1" applyFont="1" applyBorder="1" applyAlignment="1">
      <alignment horizontal="left" vertical="center" wrapText="1" indent="1"/>
    </xf>
    <xf numFmtId="164" fontId="8" fillId="5" borderId="33" xfId="1" applyNumberFormat="1" applyFont="1" applyFill="1" applyBorder="1" applyAlignment="1" applyProtection="1">
      <alignment horizontal="center" vertical="center" wrapText="1"/>
    </xf>
    <xf numFmtId="164" fontId="8" fillId="5" borderId="34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top" wrapText="1" indent="1"/>
    </xf>
    <xf numFmtId="0" fontId="8" fillId="0" borderId="7" xfId="1" applyFont="1" applyBorder="1" applyAlignment="1">
      <alignment horizontal="left" vertical="top" wrapText="1" indent="1"/>
    </xf>
    <xf numFmtId="165" fontId="8" fillId="5" borderId="5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0" fontId="8" fillId="0" borderId="30" xfId="1" applyFont="1" applyBorder="1" applyAlignment="1">
      <alignment horizontal="left" vertical="top" wrapText="1" indent="1"/>
    </xf>
    <xf numFmtId="0" fontId="8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165" fontId="8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EAEE9203-837F-4B08-93A0-2DC4BF0FB7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5E14-64C8-40C1-965C-1EAF172B6DD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3" customWidth="1"/>
    <col min="5" max="5" width="25" style="93" customWidth="1"/>
    <col min="6" max="10" width="25" style="128" customWidth="1"/>
    <col min="11" max="11" width="25" style="93" customWidth="1"/>
    <col min="12" max="13" width="25" style="128" customWidth="1"/>
    <col min="14" max="14" width="21.140625" style="93" customWidth="1"/>
    <col min="15" max="16" width="21.140625" style="128" customWidth="1"/>
    <col min="17" max="17" width="21.140625" style="93" hidden="1" customWidth="1"/>
    <col min="18" max="19" width="21.140625" style="128" hidden="1" customWidth="1"/>
    <col min="20" max="20" width="18.85546875" style="93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3" hidden="1" customWidth="1"/>
    <col min="27" max="28" width="18.85546875" style="128" hidden="1" customWidth="1"/>
    <col min="29" max="29" width="18.85546875" style="93" hidden="1" customWidth="1"/>
    <col min="30" max="31" width="18.85546875" style="128" hidden="1" customWidth="1"/>
    <col min="32" max="32" width="18.85546875" style="93" hidden="1" customWidth="1"/>
    <col min="33" max="34" width="18.85546875" style="128" hidden="1" customWidth="1"/>
    <col min="35" max="37" width="18.140625" style="128" customWidth="1"/>
    <col min="38" max="39" width="14.28515625" style="93" customWidth="1"/>
    <col min="40" max="16384" width="9.140625" style="93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55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56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57</v>
      </c>
      <c r="B6" s="49" t="s">
        <v>58</v>
      </c>
      <c r="C6" s="50" t="s">
        <v>59</v>
      </c>
      <c r="D6" s="51"/>
      <c r="E6" s="52" t="s">
        <v>60</v>
      </c>
      <c r="F6" s="53"/>
      <c r="G6" s="54"/>
      <c r="H6" s="55" t="s">
        <v>61</v>
      </c>
      <c r="I6" s="56"/>
      <c r="J6" s="57"/>
      <c r="K6" s="58" t="s">
        <v>62</v>
      </c>
      <c r="L6" s="59"/>
      <c r="M6" s="60"/>
      <c r="N6" s="58" t="s">
        <v>63</v>
      </c>
      <c r="O6" s="59"/>
      <c r="P6" s="60"/>
      <c r="Q6" s="58" t="s">
        <v>64</v>
      </c>
      <c r="R6" s="59"/>
      <c r="S6" s="60"/>
      <c r="T6" s="61" t="s">
        <v>65</v>
      </c>
      <c r="U6" s="62"/>
      <c r="V6" s="57"/>
      <c r="W6" s="62" t="s">
        <v>66</v>
      </c>
      <c r="X6" s="62"/>
      <c r="Y6" s="63"/>
      <c r="Z6" s="61" t="s">
        <v>67</v>
      </c>
      <c r="AA6" s="62"/>
      <c r="AB6" s="57"/>
      <c r="AC6" s="64" t="s">
        <v>68</v>
      </c>
      <c r="AD6" s="65"/>
      <c r="AE6" s="66"/>
      <c r="AF6" s="61" t="s">
        <v>69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70</v>
      </c>
      <c r="F7" s="72" t="s">
        <v>71</v>
      </c>
      <c r="G7" s="73" t="s">
        <v>72</v>
      </c>
      <c r="H7" s="71" t="s">
        <v>70</v>
      </c>
      <c r="I7" s="72" t="s">
        <v>71</v>
      </c>
      <c r="J7" s="73" t="s">
        <v>72</v>
      </c>
      <c r="K7" s="71" t="s">
        <v>70</v>
      </c>
      <c r="L7" s="72" t="s">
        <v>71</v>
      </c>
      <c r="M7" s="73" t="s">
        <v>72</v>
      </c>
      <c r="N7" s="71" t="s">
        <v>70</v>
      </c>
      <c r="O7" s="72" t="s">
        <v>71</v>
      </c>
      <c r="P7" s="73" t="s">
        <v>72</v>
      </c>
      <c r="Q7" s="71" t="s">
        <v>70</v>
      </c>
      <c r="R7" s="72" t="s">
        <v>71</v>
      </c>
      <c r="S7" s="73" t="s">
        <v>72</v>
      </c>
      <c r="T7" s="71" t="s">
        <v>70</v>
      </c>
      <c r="U7" s="72" t="s">
        <v>71</v>
      </c>
      <c r="V7" s="73" t="s">
        <v>72</v>
      </c>
      <c r="W7" s="71" t="s">
        <v>70</v>
      </c>
      <c r="X7" s="72" t="s">
        <v>71</v>
      </c>
      <c r="Y7" s="73" t="s">
        <v>72</v>
      </c>
      <c r="Z7" s="71" t="s">
        <v>70</v>
      </c>
      <c r="AA7" s="72" t="s">
        <v>71</v>
      </c>
      <c r="AB7" s="73" t="s">
        <v>72</v>
      </c>
      <c r="AC7" s="71" t="s">
        <v>70</v>
      </c>
      <c r="AD7" s="72" t="s">
        <v>71</v>
      </c>
      <c r="AE7" s="73" t="s">
        <v>72</v>
      </c>
      <c r="AF7" s="71" t="s">
        <v>70</v>
      </c>
      <c r="AG7" s="72" t="s">
        <v>71</v>
      </c>
      <c r="AH7" s="73" t="s">
        <v>72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90</v>
      </c>
      <c r="B9" s="116">
        <v>2111</v>
      </c>
      <c r="C9" s="117" t="s">
        <v>73</v>
      </c>
      <c r="D9" s="118"/>
      <c r="E9" s="86">
        <f>H9+T9+W9+Z9+AC9++AF9</f>
        <v>7921870.1500000004</v>
      </c>
      <c r="F9" s="87">
        <f>I9+U9+X9+AA9+AD9++AG9</f>
        <v>5904980.7199999997</v>
      </c>
      <c r="G9" s="119">
        <f>E9-F9</f>
        <v>2016889.4300000006</v>
      </c>
      <c r="H9" s="86">
        <f>K9+N9+Q9</f>
        <v>7921870.1500000004</v>
      </c>
      <c r="I9" s="87">
        <f>L9+O9+R9</f>
        <v>5904980.7199999997</v>
      </c>
      <c r="J9" s="88">
        <f>H9-I9</f>
        <v>2016889.4300000006</v>
      </c>
      <c r="K9" s="92">
        <v>7900100</v>
      </c>
      <c r="L9" s="90">
        <v>5883210.5999999996</v>
      </c>
      <c r="M9" s="91">
        <f>K9-L9</f>
        <v>2016889.4000000004</v>
      </c>
      <c r="N9" s="92">
        <v>21770.15</v>
      </c>
      <c r="O9" s="90">
        <v>21770.12</v>
      </c>
      <c r="P9" s="91">
        <f>N9-O9</f>
        <v>3.0000000002473826E-2</v>
      </c>
      <c r="Q9" s="92">
        <v>0</v>
      </c>
      <c r="R9" s="90">
        <v>0</v>
      </c>
      <c r="S9" s="91">
        <f>Q9-R9</f>
        <v>0</v>
      </c>
      <c r="T9" s="92">
        <v>0</v>
      </c>
      <c r="U9" s="90">
        <v>0</v>
      </c>
      <c r="V9" s="91">
        <f>T9-U9</f>
        <v>0</v>
      </c>
      <c r="W9" s="92">
        <v>0</v>
      </c>
      <c r="X9" s="90">
        <v>0</v>
      </c>
      <c r="Y9" s="91">
        <f>W9-X9</f>
        <v>0</v>
      </c>
      <c r="Z9" s="92">
        <v>0</v>
      </c>
      <c r="AA9" s="90">
        <v>0</v>
      </c>
      <c r="AB9" s="91">
        <f t="shared" ref="AB9:AB26" si="0">Z9-AA9</f>
        <v>0</v>
      </c>
      <c r="AC9" s="92">
        <v>0</v>
      </c>
      <c r="AD9" s="90">
        <v>0</v>
      </c>
      <c r="AE9" s="91">
        <f>AC9-AD9</f>
        <v>0</v>
      </c>
      <c r="AF9" s="92">
        <v>0</v>
      </c>
      <c r="AG9" s="90">
        <v>0</v>
      </c>
      <c r="AH9" s="91">
        <f>AF9-AG9</f>
        <v>0</v>
      </c>
      <c r="AI9" s="93"/>
      <c r="AJ9" s="93"/>
      <c r="AK9" s="93"/>
    </row>
    <row r="10" spans="1:38" ht="18.75" customHeight="1" x14ac:dyDescent="0.2">
      <c r="A10" s="85"/>
      <c r="B10" s="94">
        <v>2120</v>
      </c>
      <c r="C10" s="101" t="s">
        <v>74</v>
      </c>
      <c r="D10" s="102"/>
      <c r="E10" s="95">
        <f t="shared" ref="E10:F26" si="1">H10+T10+W10+Z10+AC10++AF10</f>
        <v>1731389.5</v>
      </c>
      <c r="F10" s="96">
        <f t="shared" si="1"/>
        <v>1312715.53</v>
      </c>
      <c r="G10" s="120">
        <f>E10-F10</f>
        <v>418673.97</v>
      </c>
      <c r="H10" s="95">
        <f>K10+N10+Q10</f>
        <v>1731389.5</v>
      </c>
      <c r="I10" s="96">
        <f>L10+O10+R10</f>
        <v>1312715.53</v>
      </c>
      <c r="J10" s="98">
        <f>H10-I10</f>
        <v>418673.97</v>
      </c>
      <c r="K10" s="89">
        <v>1726600</v>
      </c>
      <c r="L10" s="99">
        <v>1307926.1000000001</v>
      </c>
      <c r="M10" s="100">
        <f>K10-L10</f>
        <v>418673.89999999991</v>
      </c>
      <c r="N10" s="89">
        <v>4789.5</v>
      </c>
      <c r="O10" s="99">
        <v>4789.43</v>
      </c>
      <c r="P10" s="100">
        <f>N10-O10</f>
        <v>6.9999999999708962E-2</v>
      </c>
      <c r="Q10" s="89">
        <v>0</v>
      </c>
      <c r="R10" s="99">
        <v>0</v>
      </c>
      <c r="S10" s="100">
        <f>Q10-R10</f>
        <v>0</v>
      </c>
      <c r="T10" s="89">
        <v>0</v>
      </c>
      <c r="U10" s="99">
        <v>0</v>
      </c>
      <c r="V10" s="100">
        <f>T10-U10</f>
        <v>0</v>
      </c>
      <c r="W10" s="89">
        <v>0</v>
      </c>
      <c r="X10" s="99">
        <v>0</v>
      </c>
      <c r="Y10" s="100">
        <f>W10-X10</f>
        <v>0</v>
      </c>
      <c r="Z10" s="89">
        <v>0</v>
      </c>
      <c r="AA10" s="99">
        <v>0</v>
      </c>
      <c r="AB10" s="100">
        <f t="shared" si="0"/>
        <v>0</v>
      </c>
      <c r="AC10" s="89">
        <v>0</v>
      </c>
      <c r="AD10" s="99">
        <v>0</v>
      </c>
      <c r="AE10" s="100">
        <f>AC10-AD10</f>
        <v>0</v>
      </c>
      <c r="AF10" s="89">
        <v>0</v>
      </c>
      <c r="AG10" s="99">
        <v>0</v>
      </c>
      <c r="AH10" s="100">
        <f>AF10-AG10</f>
        <v>0</v>
      </c>
      <c r="AI10" s="93"/>
      <c r="AJ10" s="93"/>
      <c r="AK10" s="93"/>
    </row>
    <row r="11" spans="1:38" ht="18.75" customHeight="1" x14ac:dyDescent="0.2">
      <c r="A11" s="85"/>
      <c r="B11" s="94">
        <v>2210</v>
      </c>
      <c r="C11" s="101" t="s">
        <v>2</v>
      </c>
      <c r="D11" s="102"/>
      <c r="E11" s="95">
        <f t="shared" si="1"/>
        <v>113503.8</v>
      </c>
      <c r="F11" s="96">
        <f t="shared" si="1"/>
        <v>74161.8</v>
      </c>
      <c r="G11" s="120">
        <f t="shared" ref="G11:G25" si="2">E11-F11</f>
        <v>39342</v>
      </c>
      <c r="H11" s="95">
        <f t="shared" ref="H11:I26" si="3">K11+N11+Q11</f>
        <v>90567</v>
      </c>
      <c r="I11" s="96">
        <f t="shared" si="3"/>
        <v>51225</v>
      </c>
      <c r="J11" s="98">
        <f t="shared" ref="J11:J25" si="4">H11-I11</f>
        <v>39342</v>
      </c>
      <c r="K11" s="89">
        <f>102300-588-1200-18000-14600-11225+33880</f>
        <v>90567</v>
      </c>
      <c r="L11" s="99">
        <v>51225</v>
      </c>
      <c r="M11" s="100">
        <f t="shared" ref="M11:M25" si="5">K11-L11</f>
        <v>39342</v>
      </c>
      <c r="N11" s="89">
        <v>0</v>
      </c>
      <c r="O11" s="99">
        <v>0</v>
      </c>
      <c r="P11" s="100">
        <f t="shared" ref="P11:P25" si="6">N11-O11</f>
        <v>0</v>
      </c>
      <c r="Q11" s="89">
        <v>0</v>
      </c>
      <c r="R11" s="99">
        <v>0</v>
      </c>
      <c r="S11" s="100">
        <f t="shared" ref="S11:S25" si="7">Q11-R11</f>
        <v>0</v>
      </c>
      <c r="T11" s="89">
        <v>0</v>
      </c>
      <c r="U11" s="99">
        <v>0</v>
      </c>
      <c r="V11" s="100">
        <f t="shared" ref="V11:V25" si="8">T11-U11</f>
        <v>0</v>
      </c>
      <c r="W11" s="89">
        <f>22216.8+720</f>
        <v>22936.799999999999</v>
      </c>
      <c r="X11" s="99">
        <v>22936.799999999999</v>
      </c>
      <c r="Y11" s="100">
        <f t="shared" ref="Y11:Y25" si="9">W11-X11</f>
        <v>0</v>
      </c>
      <c r="Z11" s="89">
        <v>0</v>
      </c>
      <c r="AA11" s="99">
        <v>0</v>
      </c>
      <c r="AB11" s="100">
        <f t="shared" si="0"/>
        <v>0</v>
      </c>
      <c r="AC11" s="89">
        <v>0</v>
      </c>
      <c r="AD11" s="99">
        <v>0</v>
      </c>
      <c r="AE11" s="100">
        <f t="shared" ref="AE11:AE25" si="10">AC11-AD11</f>
        <v>0</v>
      </c>
      <c r="AF11" s="89">
        <v>0</v>
      </c>
      <c r="AG11" s="99">
        <v>0</v>
      </c>
      <c r="AH11" s="100">
        <f t="shared" ref="AH11:AH25" si="11">AF11-AG11</f>
        <v>0</v>
      </c>
      <c r="AI11" s="93"/>
      <c r="AJ11" s="93"/>
      <c r="AK11" s="93"/>
    </row>
    <row r="12" spans="1:38" ht="18.75" customHeight="1" x14ac:dyDescent="0.2">
      <c r="A12" s="85"/>
      <c r="B12" s="94">
        <v>2220</v>
      </c>
      <c r="C12" s="101" t="s">
        <v>75</v>
      </c>
      <c r="D12" s="102"/>
      <c r="E12" s="95">
        <f t="shared" si="1"/>
        <v>200</v>
      </c>
      <c r="F12" s="96">
        <f t="shared" si="1"/>
        <v>0</v>
      </c>
      <c r="G12" s="97">
        <f t="shared" si="2"/>
        <v>200</v>
      </c>
      <c r="H12" s="95">
        <f>K12+N12+Q12</f>
        <v>200</v>
      </c>
      <c r="I12" s="96">
        <f t="shared" si="3"/>
        <v>0</v>
      </c>
      <c r="J12" s="98">
        <f t="shared" si="4"/>
        <v>200</v>
      </c>
      <c r="K12" s="89">
        <f>1100-600-300</f>
        <v>200</v>
      </c>
      <c r="L12" s="99">
        <v>0</v>
      </c>
      <c r="M12" s="100">
        <f t="shared" si="5"/>
        <v>200</v>
      </c>
      <c r="N12" s="89">
        <v>0</v>
      </c>
      <c r="O12" s="99">
        <v>0</v>
      </c>
      <c r="P12" s="100">
        <f t="shared" si="6"/>
        <v>0</v>
      </c>
      <c r="Q12" s="89">
        <v>0</v>
      </c>
      <c r="R12" s="99">
        <v>0</v>
      </c>
      <c r="S12" s="100">
        <f t="shared" si="7"/>
        <v>0</v>
      </c>
      <c r="T12" s="89">
        <v>0</v>
      </c>
      <c r="U12" s="99">
        <v>0</v>
      </c>
      <c r="V12" s="100">
        <f t="shared" si="8"/>
        <v>0</v>
      </c>
      <c r="W12" s="89">
        <v>0</v>
      </c>
      <c r="X12" s="99">
        <v>0</v>
      </c>
      <c r="Y12" s="100">
        <f t="shared" si="9"/>
        <v>0</v>
      </c>
      <c r="Z12" s="89">
        <v>0</v>
      </c>
      <c r="AA12" s="99">
        <v>0</v>
      </c>
      <c r="AB12" s="100">
        <f t="shared" si="0"/>
        <v>0</v>
      </c>
      <c r="AC12" s="89">
        <v>0</v>
      </c>
      <c r="AD12" s="99">
        <v>0</v>
      </c>
      <c r="AE12" s="100">
        <f t="shared" si="10"/>
        <v>0</v>
      </c>
      <c r="AF12" s="89">
        <v>0</v>
      </c>
      <c r="AG12" s="99">
        <v>0</v>
      </c>
      <c r="AH12" s="100">
        <f t="shared" si="11"/>
        <v>0</v>
      </c>
      <c r="AI12" s="93"/>
      <c r="AJ12" s="93"/>
      <c r="AK12" s="93"/>
    </row>
    <row r="13" spans="1:38" ht="18.75" customHeight="1" x14ac:dyDescent="0.2">
      <c r="A13" s="85"/>
      <c r="B13" s="94">
        <v>2230</v>
      </c>
      <c r="C13" s="101" t="s">
        <v>76</v>
      </c>
      <c r="D13" s="102"/>
      <c r="E13" s="95">
        <f t="shared" si="1"/>
        <v>1825975</v>
      </c>
      <c r="F13" s="96">
        <f t="shared" si="1"/>
        <v>1080055.76</v>
      </c>
      <c r="G13" s="120">
        <f t="shared" si="2"/>
        <v>745919.24</v>
      </c>
      <c r="H13" s="95">
        <f t="shared" si="3"/>
        <v>1160925</v>
      </c>
      <c r="I13" s="96">
        <f t="shared" si="3"/>
        <v>742206.91</v>
      </c>
      <c r="J13" s="98">
        <f t="shared" si="4"/>
        <v>418718.08999999997</v>
      </c>
      <c r="K13" s="89">
        <f>635450+412535+112940</f>
        <v>1160925</v>
      </c>
      <c r="L13" s="99">
        <v>742206.91</v>
      </c>
      <c r="M13" s="100">
        <f t="shared" si="5"/>
        <v>418718.08999999997</v>
      </c>
      <c r="N13" s="89">
        <v>0</v>
      </c>
      <c r="O13" s="99">
        <v>0</v>
      </c>
      <c r="P13" s="100">
        <f t="shared" si="6"/>
        <v>0</v>
      </c>
      <c r="Q13" s="89">
        <v>0</v>
      </c>
      <c r="R13" s="99">
        <v>0</v>
      </c>
      <c r="S13" s="100">
        <f t="shared" si="7"/>
        <v>0</v>
      </c>
      <c r="T13" s="89">
        <v>665050</v>
      </c>
      <c r="U13" s="99">
        <v>337848.85</v>
      </c>
      <c r="V13" s="100">
        <f t="shared" si="8"/>
        <v>327201.15000000002</v>
      </c>
      <c r="W13" s="89">
        <v>0</v>
      </c>
      <c r="X13" s="99">
        <v>0</v>
      </c>
      <c r="Y13" s="100">
        <f t="shared" si="9"/>
        <v>0</v>
      </c>
      <c r="Z13" s="89">
        <v>0</v>
      </c>
      <c r="AA13" s="99">
        <v>0</v>
      </c>
      <c r="AB13" s="100">
        <f t="shared" si="0"/>
        <v>0</v>
      </c>
      <c r="AC13" s="89">
        <v>0</v>
      </c>
      <c r="AD13" s="99">
        <v>0</v>
      </c>
      <c r="AE13" s="100">
        <f t="shared" si="10"/>
        <v>0</v>
      </c>
      <c r="AF13" s="89">
        <v>0</v>
      </c>
      <c r="AG13" s="99">
        <v>0</v>
      </c>
      <c r="AH13" s="100">
        <f t="shared" si="11"/>
        <v>0</v>
      </c>
      <c r="AI13" s="93"/>
      <c r="AJ13" s="93"/>
      <c r="AK13" s="93"/>
    </row>
    <row r="14" spans="1:38" ht="18.75" customHeight="1" x14ac:dyDescent="0.2">
      <c r="A14" s="85"/>
      <c r="B14" s="94">
        <v>2240</v>
      </c>
      <c r="C14" s="101" t="s">
        <v>25</v>
      </c>
      <c r="D14" s="102"/>
      <c r="E14" s="95">
        <f t="shared" si="1"/>
        <v>410505</v>
      </c>
      <c r="F14" s="96">
        <f t="shared" si="1"/>
        <v>67397.97</v>
      </c>
      <c r="G14" s="120">
        <f t="shared" si="2"/>
        <v>343107.03</v>
      </c>
      <c r="H14" s="95">
        <f t="shared" si="3"/>
        <v>410505</v>
      </c>
      <c r="I14" s="96">
        <f t="shared" si="3"/>
        <v>67397.97</v>
      </c>
      <c r="J14" s="98">
        <f t="shared" si="4"/>
        <v>343107.03</v>
      </c>
      <c r="K14" s="89">
        <f>64955-400+15650+330000+300</f>
        <v>410505</v>
      </c>
      <c r="L14" s="99">
        <v>67397.97</v>
      </c>
      <c r="M14" s="100">
        <f t="shared" si="5"/>
        <v>343107.03</v>
      </c>
      <c r="N14" s="89">
        <v>0</v>
      </c>
      <c r="O14" s="99">
        <v>0</v>
      </c>
      <c r="P14" s="100">
        <f t="shared" si="6"/>
        <v>0</v>
      </c>
      <c r="Q14" s="89">
        <v>0</v>
      </c>
      <c r="R14" s="99">
        <v>0</v>
      </c>
      <c r="S14" s="100">
        <f t="shared" si="7"/>
        <v>0</v>
      </c>
      <c r="T14" s="89">
        <v>0</v>
      </c>
      <c r="U14" s="99">
        <v>0</v>
      </c>
      <c r="V14" s="100">
        <f t="shared" si="8"/>
        <v>0</v>
      </c>
      <c r="W14" s="89">
        <v>0</v>
      </c>
      <c r="X14" s="99">
        <v>0</v>
      </c>
      <c r="Y14" s="100">
        <f t="shared" si="9"/>
        <v>0</v>
      </c>
      <c r="Z14" s="89">
        <v>0</v>
      </c>
      <c r="AA14" s="99">
        <v>0</v>
      </c>
      <c r="AB14" s="100">
        <f t="shared" si="0"/>
        <v>0</v>
      </c>
      <c r="AC14" s="89">
        <v>0</v>
      </c>
      <c r="AD14" s="99">
        <v>0</v>
      </c>
      <c r="AE14" s="100">
        <f t="shared" si="10"/>
        <v>0</v>
      </c>
      <c r="AF14" s="89">
        <v>0</v>
      </c>
      <c r="AG14" s="99">
        <v>0</v>
      </c>
      <c r="AH14" s="100">
        <f t="shared" si="11"/>
        <v>0</v>
      </c>
      <c r="AI14" s="93"/>
      <c r="AJ14" s="93"/>
      <c r="AK14" s="93"/>
    </row>
    <row r="15" spans="1:38" ht="18.75" customHeight="1" x14ac:dyDescent="0.2">
      <c r="A15" s="85"/>
      <c r="B15" s="94">
        <v>2250</v>
      </c>
      <c r="C15" s="101" t="s">
        <v>77</v>
      </c>
      <c r="D15" s="102"/>
      <c r="E15" s="95">
        <f t="shared" si="1"/>
        <v>8176.2</v>
      </c>
      <c r="F15" s="96">
        <f t="shared" si="1"/>
        <v>0</v>
      </c>
      <c r="G15" s="120">
        <f t="shared" si="2"/>
        <v>8176.2</v>
      </c>
      <c r="H15" s="95">
        <f t="shared" si="3"/>
        <v>8176.2</v>
      </c>
      <c r="I15" s="96">
        <f t="shared" si="3"/>
        <v>0</v>
      </c>
      <c r="J15" s="98">
        <f t="shared" si="4"/>
        <v>8176.2</v>
      </c>
      <c r="K15" s="89">
        <f>8670-493.8</f>
        <v>8176.2</v>
      </c>
      <c r="L15" s="99">
        <v>0</v>
      </c>
      <c r="M15" s="100">
        <f t="shared" si="5"/>
        <v>8176.2</v>
      </c>
      <c r="N15" s="89">
        <v>0</v>
      </c>
      <c r="O15" s="99">
        <v>0</v>
      </c>
      <c r="P15" s="100">
        <f t="shared" si="6"/>
        <v>0</v>
      </c>
      <c r="Q15" s="89">
        <v>0</v>
      </c>
      <c r="R15" s="99">
        <v>0</v>
      </c>
      <c r="S15" s="100">
        <f t="shared" si="7"/>
        <v>0</v>
      </c>
      <c r="T15" s="89">
        <v>0</v>
      </c>
      <c r="U15" s="99">
        <v>0</v>
      </c>
      <c r="V15" s="100">
        <f t="shared" si="8"/>
        <v>0</v>
      </c>
      <c r="W15" s="89">
        <v>0</v>
      </c>
      <c r="X15" s="99">
        <v>0</v>
      </c>
      <c r="Y15" s="100">
        <f t="shared" si="9"/>
        <v>0</v>
      </c>
      <c r="Z15" s="89">
        <v>0</v>
      </c>
      <c r="AA15" s="99">
        <v>0</v>
      </c>
      <c r="AB15" s="100">
        <f t="shared" si="0"/>
        <v>0</v>
      </c>
      <c r="AC15" s="89">
        <v>0</v>
      </c>
      <c r="AD15" s="99">
        <v>0</v>
      </c>
      <c r="AE15" s="100">
        <f t="shared" si="10"/>
        <v>0</v>
      </c>
      <c r="AF15" s="89">
        <v>0</v>
      </c>
      <c r="AG15" s="99">
        <v>0</v>
      </c>
      <c r="AH15" s="100">
        <f t="shared" si="11"/>
        <v>0</v>
      </c>
      <c r="AI15" s="93"/>
      <c r="AJ15" s="93"/>
      <c r="AK15" s="93"/>
    </row>
    <row r="16" spans="1:38" ht="18.75" customHeight="1" x14ac:dyDescent="0.2">
      <c r="A16" s="85"/>
      <c r="B16" s="94">
        <v>2271</v>
      </c>
      <c r="C16" s="101" t="s">
        <v>78</v>
      </c>
      <c r="D16" s="102"/>
      <c r="E16" s="95">
        <f t="shared" si="1"/>
        <v>674030</v>
      </c>
      <c r="F16" s="96">
        <f t="shared" si="1"/>
        <v>366678.14</v>
      </c>
      <c r="G16" s="120">
        <f t="shared" si="2"/>
        <v>307351.86</v>
      </c>
      <c r="H16" s="95">
        <f t="shared" si="3"/>
        <v>674030</v>
      </c>
      <c r="I16" s="96">
        <f t="shared" si="3"/>
        <v>366678.14</v>
      </c>
      <c r="J16" s="98">
        <f t="shared" si="4"/>
        <v>307351.86</v>
      </c>
      <c r="K16" s="89">
        <f>566800+151530-44300</f>
        <v>674030</v>
      </c>
      <c r="L16" s="99">
        <v>366678.14</v>
      </c>
      <c r="M16" s="100">
        <f t="shared" si="5"/>
        <v>307351.86</v>
      </c>
      <c r="N16" s="89">
        <v>0</v>
      </c>
      <c r="O16" s="99">
        <v>0</v>
      </c>
      <c r="P16" s="100">
        <f t="shared" si="6"/>
        <v>0</v>
      </c>
      <c r="Q16" s="89">
        <v>0</v>
      </c>
      <c r="R16" s="99">
        <v>0</v>
      </c>
      <c r="S16" s="100">
        <f t="shared" si="7"/>
        <v>0</v>
      </c>
      <c r="T16" s="89">
        <v>0</v>
      </c>
      <c r="U16" s="99">
        <v>0</v>
      </c>
      <c r="V16" s="100">
        <f t="shared" si="8"/>
        <v>0</v>
      </c>
      <c r="W16" s="89">
        <v>0</v>
      </c>
      <c r="X16" s="99">
        <v>0</v>
      </c>
      <c r="Y16" s="100">
        <f t="shared" si="9"/>
        <v>0</v>
      </c>
      <c r="Z16" s="89">
        <v>0</v>
      </c>
      <c r="AA16" s="99">
        <v>0</v>
      </c>
      <c r="AB16" s="100">
        <f t="shared" si="0"/>
        <v>0</v>
      </c>
      <c r="AC16" s="89">
        <v>0</v>
      </c>
      <c r="AD16" s="99">
        <v>0</v>
      </c>
      <c r="AE16" s="100">
        <f t="shared" si="10"/>
        <v>0</v>
      </c>
      <c r="AF16" s="89">
        <v>0</v>
      </c>
      <c r="AG16" s="99">
        <v>0</v>
      </c>
      <c r="AH16" s="100">
        <f t="shared" si="11"/>
        <v>0</v>
      </c>
      <c r="AI16" s="93"/>
      <c r="AJ16" s="93"/>
      <c r="AK16" s="93"/>
    </row>
    <row r="17" spans="1:37" ht="18.75" customHeight="1" x14ac:dyDescent="0.2">
      <c r="A17" s="85"/>
      <c r="B17" s="94">
        <v>2272</v>
      </c>
      <c r="C17" s="101" t="s">
        <v>79</v>
      </c>
      <c r="D17" s="102"/>
      <c r="E17" s="95">
        <f t="shared" si="1"/>
        <v>103250</v>
      </c>
      <c r="F17" s="96">
        <f t="shared" si="1"/>
        <v>65001.13</v>
      </c>
      <c r="G17" s="120">
        <f t="shared" si="2"/>
        <v>38248.870000000003</v>
      </c>
      <c r="H17" s="95">
        <f t="shared" si="3"/>
        <v>103250</v>
      </c>
      <c r="I17" s="96">
        <f t="shared" si="3"/>
        <v>65001.13</v>
      </c>
      <c r="J17" s="98">
        <f t="shared" si="4"/>
        <v>38248.870000000003</v>
      </c>
      <c r="K17" s="89">
        <f>62250+11920+29080</f>
        <v>103250</v>
      </c>
      <c r="L17" s="99">
        <v>65001.13</v>
      </c>
      <c r="M17" s="100">
        <f t="shared" si="5"/>
        <v>38248.870000000003</v>
      </c>
      <c r="N17" s="89">
        <v>0</v>
      </c>
      <c r="O17" s="99">
        <v>0</v>
      </c>
      <c r="P17" s="100">
        <f t="shared" si="6"/>
        <v>0</v>
      </c>
      <c r="Q17" s="89">
        <v>0</v>
      </c>
      <c r="R17" s="99">
        <v>0</v>
      </c>
      <c r="S17" s="100">
        <f t="shared" si="7"/>
        <v>0</v>
      </c>
      <c r="T17" s="89">
        <v>0</v>
      </c>
      <c r="U17" s="99">
        <v>0</v>
      </c>
      <c r="V17" s="100">
        <f t="shared" si="8"/>
        <v>0</v>
      </c>
      <c r="W17" s="89">
        <v>0</v>
      </c>
      <c r="X17" s="99">
        <v>0</v>
      </c>
      <c r="Y17" s="100">
        <f t="shared" si="9"/>
        <v>0</v>
      </c>
      <c r="Z17" s="89">
        <v>0</v>
      </c>
      <c r="AA17" s="99">
        <v>0</v>
      </c>
      <c r="AB17" s="100">
        <f t="shared" si="0"/>
        <v>0</v>
      </c>
      <c r="AC17" s="89">
        <v>0</v>
      </c>
      <c r="AD17" s="99">
        <v>0</v>
      </c>
      <c r="AE17" s="100">
        <f t="shared" si="10"/>
        <v>0</v>
      </c>
      <c r="AF17" s="89">
        <v>0</v>
      </c>
      <c r="AG17" s="99">
        <v>0</v>
      </c>
      <c r="AH17" s="100">
        <f t="shared" si="11"/>
        <v>0</v>
      </c>
      <c r="AI17" s="93"/>
      <c r="AJ17" s="93"/>
      <c r="AK17" s="93"/>
    </row>
    <row r="18" spans="1:37" ht="18.75" customHeight="1" x14ac:dyDescent="0.2">
      <c r="A18" s="85"/>
      <c r="B18" s="94">
        <v>2273</v>
      </c>
      <c r="C18" s="101" t="s">
        <v>80</v>
      </c>
      <c r="D18" s="102"/>
      <c r="E18" s="95">
        <f t="shared" si="1"/>
        <v>377820</v>
      </c>
      <c r="F18" s="96">
        <f t="shared" si="1"/>
        <v>246867.74</v>
      </c>
      <c r="G18" s="120">
        <f t="shared" si="2"/>
        <v>130952.26000000001</v>
      </c>
      <c r="H18" s="95">
        <f t="shared" si="3"/>
        <v>377820</v>
      </c>
      <c r="I18" s="96">
        <f t="shared" si="3"/>
        <v>246867.74</v>
      </c>
      <c r="J18" s="98">
        <f t="shared" si="4"/>
        <v>130952.26000000001</v>
      </c>
      <c r="K18" s="89">
        <f>379550-37250+35520</f>
        <v>377820</v>
      </c>
      <c r="L18" s="99">
        <v>246867.74</v>
      </c>
      <c r="M18" s="100">
        <f t="shared" si="5"/>
        <v>130952.26000000001</v>
      </c>
      <c r="N18" s="89">
        <v>0</v>
      </c>
      <c r="O18" s="99">
        <v>0</v>
      </c>
      <c r="P18" s="100">
        <f t="shared" si="6"/>
        <v>0</v>
      </c>
      <c r="Q18" s="89">
        <v>0</v>
      </c>
      <c r="R18" s="99">
        <v>0</v>
      </c>
      <c r="S18" s="100">
        <f t="shared" si="7"/>
        <v>0</v>
      </c>
      <c r="T18" s="89">
        <v>0</v>
      </c>
      <c r="U18" s="99">
        <v>0</v>
      </c>
      <c r="V18" s="100">
        <f t="shared" si="8"/>
        <v>0</v>
      </c>
      <c r="W18" s="89">
        <v>0</v>
      </c>
      <c r="X18" s="99">
        <v>0</v>
      </c>
      <c r="Y18" s="100">
        <f t="shared" si="9"/>
        <v>0</v>
      </c>
      <c r="Z18" s="89">
        <v>0</v>
      </c>
      <c r="AA18" s="99">
        <v>0</v>
      </c>
      <c r="AB18" s="100">
        <f t="shared" si="0"/>
        <v>0</v>
      </c>
      <c r="AC18" s="89">
        <v>0</v>
      </c>
      <c r="AD18" s="99">
        <v>0</v>
      </c>
      <c r="AE18" s="100">
        <f t="shared" si="10"/>
        <v>0</v>
      </c>
      <c r="AF18" s="89">
        <v>0</v>
      </c>
      <c r="AG18" s="99">
        <v>0</v>
      </c>
      <c r="AH18" s="100">
        <f t="shared" si="11"/>
        <v>0</v>
      </c>
      <c r="AI18" s="93"/>
      <c r="AJ18" s="93"/>
      <c r="AK18" s="93"/>
    </row>
    <row r="19" spans="1:37" ht="18.75" customHeight="1" x14ac:dyDescent="0.2">
      <c r="A19" s="85"/>
      <c r="B19" s="94">
        <v>2274</v>
      </c>
      <c r="C19" s="101" t="s">
        <v>81</v>
      </c>
      <c r="D19" s="102"/>
      <c r="E19" s="95">
        <f t="shared" si="1"/>
        <v>0</v>
      </c>
      <c r="F19" s="96">
        <f t="shared" si="1"/>
        <v>0</v>
      </c>
      <c r="G19" s="120">
        <f t="shared" si="2"/>
        <v>0</v>
      </c>
      <c r="H19" s="95">
        <f t="shared" si="3"/>
        <v>0</v>
      </c>
      <c r="I19" s="96">
        <f t="shared" si="3"/>
        <v>0</v>
      </c>
      <c r="J19" s="98">
        <f t="shared" si="4"/>
        <v>0</v>
      </c>
      <c r="K19" s="89">
        <v>0</v>
      </c>
      <c r="L19" s="99">
        <v>0</v>
      </c>
      <c r="M19" s="100">
        <f t="shared" si="5"/>
        <v>0</v>
      </c>
      <c r="N19" s="89">
        <v>0</v>
      </c>
      <c r="O19" s="99">
        <v>0</v>
      </c>
      <c r="P19" s="100">
        <f t="shared" si="6"/>
        <v>0</v>
      </c>
      <c r="Q19" s="89">
        <v>0</v>
      </c>
      <c r="R19" s="99">
        <v>0</v>
      </c>
      <c r="S19" s="100">
        <f t="shared" si="7"/>
        <v>0</v>
      </c>
      <c r="T19" s="89">
        <v>0</v>
      </c>
      <c r="U19" s="99">
        <v>0</v>
      </c>
      <c r="V19" s="100">
        <f t="shared" si="8"/>
        <v>0</v>
      </c>
      <c r="W19" s="89">
        <v>0</v>
      </c>
      <c r="X19" s="99">
        <v>0</v>
      </c>
      <c r="Y19" s="100">
        <f t="shared" si="9"/>
        <v>0</v>
      </c>
      <c r="Z19" s="89">
        <v>0</v>
      </c>
      <c r="AA19" s="99">
        <v>0</v>
      </c>
      <c r="AB19" s="100">
        <f t="shared" si="0"/>
        <v>0</v>
      </c>
      <c r="AC19" s="89">
        <v>0</v>
      </c>
      <c r="AD19" s="99">
        <v>0</v>
      </c>
      <c r="AE19" s="100">
        <f t="shared" si="10"/>
        <v>0</v>
      </c>
      <c r="AF19" s="89">
        <v>0</v>
      </c>
      <c r="AG19" s="99">
        <v>0</v>
      </c>
      <c r="AH19" s="100">
        <f t="shared" si="11"/>
        <v>0</v>
      </c>
      <c r="AI19" s="93"/>
      <c r="AJ19" s="93"/>
      <c r="AK19" s="93"/>
    </row>
    <row r="20" spans="1:37" ht="18.75" customHeight="1" x14ac:dyDescent="0.2">
      <c r="A20" s="85"/>
      <c r="B20" s="94">
        <v>2275</v>
      </c>
      <c r="C20" s="101" t="s">
        <v>82</v>
      </c>
      <c r="D20" s="102"/>
      <c r="E20" s="95">
        <f t="shared" si="1"/>
        <v>7850</v>
      </c>
      <c r="F20" s="96">
        <f t="shared" si="1"/>
        <v>5433</v>
      </c>
      <c r="G20" s="120">
        <f t="shared" si="2"/>
        <v>2417</v>
      </c>
      <c r="H20" s="95">
        <f t="shared" si="3"/>
        <v>7850</v>
      </c>
      <c r="I20" s="96">
        <f t="shared" si="3"/>
        <v>5433</v>
      </c>
      <c r="J20" s="98">
        <f t="shared" si="4"/>
        <v>2417</v>
      </c>
      <c r="K20" s="89">
        <v>7850</v>
      </c>
      <c r="L20" s="99">
        <v>5433</v>
      </c>
      <c r="M20" s="100">
        <f t="shared" si="5"/>
        <v>2417</v>
      </c>
      <c r="N20" s="89">
        <v>0</v>
      </c>
      <c r="O20" s="99">
        <v>0</v>
      </c>
      <c r="P20" s="100">
        <f t="shared" si="6"/>
        <v>0</v>
      </c>
      <c r="Q20" s="89">
        <v>0</v>
      </c>
      <c r="R20" s="99">
        <v>0</v>
      </c>
      <c r="S20" s="100">
        <f t="shared" si="7"/>
        <v>0</v>
      </c>
      <c r="T20" s="89">
        <v>0</v>
      </c>
      <c r="U20" s="99">
        <v>0</v>
      </c>
      <c r="V20" s="100">
        <f t="shared" si="8"/>
        <v>0</v>
      </c>
      <c r="W20" s="89">
        <v>0</v>
      </c>
      <c r="X20" s="99">
        <v>0</v>
      </c>
      <c r="Y20" s="100">
        <f t="shared" si="9"/>
        <v>0</v>
      </c>
      <c r="Z20" s="89">
        <v>0</v>
      </c>
      <c r="AA20" s="99">
        <v>0</v>
      </c>
      <c r="AB20" s="100">
        <f t="shared" si="0"/>
        <v>0</v>
      </c>
      <c r="AC20" s="89">
        <v>0</v>
      </c>
      <c r="AD20" s="99">
        <v>0</v>
      </c>
      <c r="AE20" s="100">
        <f t="shared" si="10"/>
        <v>0</v>
      </c>
      <c r="AF20" s="89">
        <v>0</v>
      </c>
      <c r="AG20" s="99">
        <v>0</v>
      </c>
      <c r="AH20" s="100">
        <f t="shared" si="11"/>
        <v>0</v>
      </c>
      <c r="AI20" s="93"/>
      <c r="AJ20" s="93"/>
      <c r="AK20" s="93"/>
    </row>
    <row r="21" spans="1:37" ht="18.75" customHeight="1" x14ac:dyDescent="0.2">
      <c r="A21" s="85"/>
      <c r="B21" s="94">
        <v>2282</v>
      </c>
      <c r="C21" s="121" t="s">
        <v>83</v>
      </c>
      <c r="D21" s="121"/>
      <c r="E21" s="95">
        <f t="shared" si="1"/>
        <v>3888.8</v>
      </c>
      <c r="F21" s="96">
        <f t="shared" si="1"/>
        <v>3888.8</v>
      </c>
      <c r="G21" s="120">
        <f t="shared" si="2"/>
        <v>0</v>
      </c>
      <c r="H21" s="95">
        <f t="shared" si="3"/>
        <v>3888.8</v>
      </c>
      <c r="I21" s="96">
        <f t="shared" si="3"/>
        <v>3888.8</v>
      </c>
      <c r="J21" s="98">
        <f t="shared" si="4"/>
        <v>0</v>
      </c>
      <c r="K21" s="89">
        <f>280+290+600+2225+493.8</f>
        <v>3888.8</v>
      </c>
      <c r="L21" s="99">
        <v>3888.8</v>
      </c>
      <c r="M21" s="100">
        <f t="shared" si="5"/>
        <v>0</v>
      </c>
      <c r="N21" s="89">
        <v>0</v>
      </c>
      <c r="O21" s="99">
        <v>0</v>
      </c>
      <c r="P21" s="100">
        <f t="shared" si="6"/>
        <v>0</v>
      </c>
      <c r="Q21" s="89">
        <v>0</v>
      </c>
      <c r="R21" s="99">
        <v>0</v>
      </c>
      <c r="S21" s="100">
        <f t="shared" si="7"/>
        <v>0</v>
      </c>
      <c r="T21" s="89">
        <v>0</v>
      </c>
      <c r="U21" s="99">
        <v>0</v>
      </c>
      <c r="V21" s="100">
        <f t="shared" si="8"/>
        <v>0</v>
      </c>
      <c r="W21" s="89">
        <v>0</v>
      </c>
      <c r="X21" s="99">
        <v>0</v>
      </c>
      <c r="Y21" s="100">
        <f t="shared" si="9"/>
        <v>0</v>
      </c>
      <c r="Z21" s="89">
        <v>0</v>
      </c>
      <c r="AA21" s="99">
        <v>0</v>
      </c>
      <c r="AB21" s="100">
        <f t="shared" si="0"/>
        <v>0</v>
      </c>
      <c r="AC21" s="89">
        <v>0</v>
      </c>
      <c r="AD21" s="99">
        <v>0</v>
      </c>
      <c r="AE21" s="100">
        <f t="shared" si="10"/>
        <v>0</v>
      </c>
      <c r="AF21" s="89">
        <v>0</v>
      </c>
      <c r="AG21" s="99">
        <v>0</v>
      </c>
      <c r="AH21" s="100">
        <f t="shared" si="11"/>
        <v>0</v>
      </c>
      <c r="AI21" s="93"/>
      <c r="AJ21" s="93"/>
      <c r="AK21" s="93"/>
    </row>
    <row r="22" spans="1:37" ht="18.75" customHeight="1" x14ac:dyDescent="0.2">
      <c r="A22" s="85"/>
      <c r="B22" s="94">
        <v>2730</v>
      </c>
      <c r="C22" s="101" t="s">
        <v>84</v>
      </c>
      <c r="D22" s="102"/>
      <c r="E22" s="95">
        <f t="shared" si="1"/>
        <v>0</v>
      </c>
      <c r="F22" s="96">
        <f t="shared" si="1"/>
        <v>0</v>
      </c>
      <c r="G22" s="120">
        <f t="shared" si="2"/>
        <v>0</v>
      </c>
      <c r="H22" s="95">
        <f t="shared" si="3"/>
        <v>0</v>
      </c>
      <c r="I22" s="96">
        <f t="shared" si="3"/>
        <v>0</v>
      </c>
      <c r="J22" s="98">
        <f t="shared" si="4"/>
        <v>0</v>
      </c>
      <c r="K22" s="89">
        <v>0</v>
      </c>
      <c r="L22" s="99">
        <v>0</v>
      </c>
      <c r="M22" s="100">
        <f t="shared" si="5"/>
        <v>0</v>
      </c>
      <c r="N22" s="89">
        <v>0</v>
      </c>
      <c r="O22" s="99">
        <v>0</v>
      </c>
      <c r="P22" s="100">
        <f t="shared" si="6"/>
        <v>0</v>
      </c>
      <c r="Q22" s="89">
        <v>0</v>
      </c>
      <c r="R22" s="99">
        <v>0</v>
      </c>
      <c r="S22" s="100">
        <f t="shared" si="7"/>
        <v>0</v>
      </c>
      <c r="T22" s="89">
        <v>0</v>
      </c>
      <c r="U22" s="99">
        <v>0</v>
      </c>
      <c r="V22" s="100">
        <f t="shared" si="8"/>
        <v>0</v>
      </c>
      <c r="W22" s="89">
        <v>0</v>
      </c>
      <c r="X22" s="99">
        <v>0</v>
      </c>
      <c r="Y22" s="100">
        <f t="shared" si="9"/>
        <v>0</v>
      </c>
      <c r="Z22" s="89">
        <v>0</v>
      </c>
      <c r="AA22" s="99">
        <v>0</v>
      </c>
      <c r="AB22" s="100">
        <f t="shared" si="0"/>
        <v>0</v>
      </c>
      <c r="AC22" s="89">
        <v>0</v>
      </c>
      <c r="AD22" s="99">
        <v>0</v>
      </c>
      <c r="AE22" s="100">
        <f t="shared" si="10"/>
        <v>0</v>
      </c>
      <c r="AF22" s="89">
        <v>0</v>
      </c>
      <c r="AG22" s="99">
        <v>0</v>
      </c>
      <c r="AH22" s="100">
        <f t="shared" si="11"/>
        <v>0</v>
      </c>
      <c r="AI22" s="93"/>
      <c r="AJ22" s="93"/>
      <c r="AK22" s="93"/>
    </row>
    <row r="23" spans="1:37" ht="18.75" customHeight="1" x14ac:dyDescent="0.2">
      <c r="A23" s="85"/>
      <c r="B23" s="94">
        <v>2800</v>
      </c>
      <c r="C23" s="101" t="s">
        <v>85</v>
      </c>
      <c r="D23" s="102"/>
      <c r="E23" s="95">
        <f t="shared" si="1"/>
        <v>1479</v>
      </c>
      <c r="F23" s="96">
        <f t="shared" si="1"/>
        <v>1470.46</v>
      </c>
      <c r="G23" s="120">
        <f t="shared" si="2"/>
        <v>8.5399999999999636</v>
      </c>
      <c r="H23" s="95">
        <f t="shared" si="3"/>
        <v>1479</v>
      </c>
      <c r="I23" s="96">
        <f t="shared" si="3"/>
        <v>1470.46</v>
      </c>
      <c r="J23" s="98">
        <f t="shared" si="4"/>
        <v>8.5399999999999636</v>
      </c>
      <c r="K23" s="89">
        <f>190+588-189+890</f>
        <v>1479</v>
      </c>
      <c r="L23" s="99">
        <v>1470.46</v>
      </c>
      <c r="M23" s="100">
        <f t="shared" si="5"/>
        <v>8.5399999999999636</v>
      </c>
      <c r="N23" s="89">
        <v>0</v>
      </c>
      <c r="O23" s="99">
        <v>0</v>
      </c>
      <c r="P23" s="100">
        <f t="shared" si="6"/>
        <v>0</v>
      </c>
      <c r="Q23" s="89">
        <v>0</v>
      </c>
      <c r="R23" s="99">
        <v>0</v>
      </c>
      <c r="S23" s="100">
        <f t="shared" si="7"/>
        <v>0</v>
      </c>
      <c r="T23" s="89">
        <v>0</v>
      </c>
      <c r="U23" s="99">
        <v>0</v>
      </c>
      <c r="V23" s="100">
        <f t="shared" si="8"/>
        <v>0</v>
      </c>
      <c r="W23" s="89">
        <v>0</v>
      </c>
      <c r="X23" s="99">
        <v>0</v>
      </c>
      <c r="Y23" s="100">
        <f t="shared" si="9"/>
        <v>0</v>
      </c>
      <c r="Z23" s="89">
        <v>0</v>
      </c>
      <c r="AA23" s="99">
        <v>0</v>
      </c>
      <c r="AB23" s="100">
        <f t="shared" si="0"/>
        <v>0</v>
      </c>
      <c r="AC23" s="89">
        <v>0</v>
      </c>
      <c r="AD23" s="99">
        <v>0</v>
      </c>
      <c r="AE23" s="100">
        <f t="shared" si="10"/>
        <v>0</v>
      </c>
      <c r="AF23" s="89">
        <v>0</v>
      </c>
      <c r="AG23" s="99">
        <v>0</v>
      </c>
      <c r="AH23" s="100">
        <f t="shared" si="11"/>
        <v>0</v>
      </c>
      <c r="AI23" s="93"/>
      <c r="AJ23" s="93"/>
      <c r="AK23" s="93"/>
    </row>
    <row r="24" spans="1:37" ht="18.75" customHeight="1" x14ac:dyDescent="0.2">
      <c r="A24" s="85"/>
      <c r="B24" s="94">
        <v>3110</v>
      </c>
      <c r="C24" s="101" t="s">
        <v>86</v>
      </c>
      <c r="D24" s="102"/>
      <c r="E24" s="95">
        <f t="shared" si="1"/>
        <v>0</v>
      </c>
      <c r="F24" s="96">
        <f t="shared" si="1"/>
        <v>0</v>
      </c>
      <c r="G24" s="120">
        <f t="shared" si="2"/>
        <v>0</v>
      </c>
      <c r="H24" s="95">
        <f t="shared" si="3"/>
        <v>0</v>
      </c>
      <c r="I24" s="96">
        <f t="shared" si="3"/>
        <v>0</v>
      </c>
      <c r="J24" s="98">
        <f t="shared" si="4"/>
        <v>0</v>
      </c>
      <c r="K24" s="89">
        <v>0</v>
      </c>
      <c r="L24" s="99">
        <v>0</v>
      </c>
      <c r="M24" s="100">
        <f t="shared" si="5"/>
        <v>0</v>
      </c>
      <c r="N24" s="89">
        <v>0</v>
      </c>
      <c r="O24" s="99">
        <v>0</v>
      </c>
      <c r="P24" s="100">
        <f t="shared" si="6"/>
        <v>0</v>
      </c>
      <c r="Q24" s="89">
        <v>0</v>
      </c>
      <c r="R24" s="99">
        <v>0</v>
      </c>
      <c r="S24" s="100">
        <f t="shared" si="7"/>
        <v>0</v>
      </c>
      <c r="T24" s="89">
        <v>0</v>
      </c>
      <c r="U24" s="99">
        <v>0</v>
      </c>
      <c r="V24" s="100">
        <f t="shared" si="8"/>
        <v>0</v>
      </c>
      <c r="W24" s="89">
        <v>0</v>
      </c>
      <c r="X24" s="99">
        <v>0</v>
      </c>
      <c r="Y24" s="100">
        <f t="shared" si="9"/>
        <v>0</v>
      </c>
      <c r="Z24" s="89">
        <v>0</v>
      </c>
      <c r="AA24" s="99">
        <v>0</v>
      </c>
      <c r="AB24" s="100">
        <f t="shared" si="0"/>
        <v>0</v>
      </c>
      <c r="AC24" s="89">
        <v>0</v>
      </c>
      <c r="AD24" s="99">
        <v>0</v>
      </c>
      <c r="AE24" s="100">
        <f t="shared" si="10"/>
        <v>0</v>
      </c>
      <c r="AF24" s="89"/>
      <c r="AG24" s="99">
        <v>0</v>
      </c>
      <c r="AH24" s="100">
        <f t="shared" si="11"/>
        <v>0</v>
      </c>
      <c r="AI24" s="93"/>
      <c r="AJ24" s="93"/>
      <c r="AK24" s="93"/>
    </row>
    <row r="25" spans="1:37" ht="18.75" customHeight="1" x14ac:dyDescent="0.2">
      <c r="A25" s="85"/>
      <c r="B25" s="103">
        <v>3132</v>
      </c>
      <c r="C25" s="122" t="s">
        <v>87</v>
      </c>
      <c r="D25" s="123"/>
      <c r="E25" s="95">
        <f t="shared" si="1"/>
        <v>0</v>
      </c>
      <c r="F25" s="96">
        <f t="shared" si="1"/>
        <v>0</v>
      </c>
      <c r="G25" s="120">
        <f t="shared" si="2"/>
        <v>0</v>
      </c>
      <c r="H25" s="95">
        <f t="shared" si="3"/>
        <v>0</v>
      </c>
      <c r="I25" s="96">
        <f t="shared" si="3"/>
        <v>0</v>
      </c>
      <c r="J25" s="98">
        <f t="shared" si="4"/>
        <v>0</v>
      </c>
      <c r="K25" s="89">
        <v>0</v>
      </c>
      <c r="L25" s="99">
        <v>0</v>
      </c>
      <c r="M25" s="100">
        <f t="shared" si="5"/>
        <v>0</v>
      </c>
      <c r="N25" s="89">
        <v>0</v>
      </c>
      <c r="O25" s="99">
        <v>0</v>
      </c>
      <c r="P25" s="100">
        <f t="shared" si="6"/>
        <v>0</v>
      </c>
      <c r="Q25" s="89">
        <v>0</v>
      </c>
      <c r="R25" s="99">
        <v>0</v>
      </c>
      <c r="S25" s="100">
        <f t="shared" si="7"/>
        <v>0</v>
      </c>
      <c r="T25" s="89">
        <v>0</v>
      </c>
      <c r="U25" s="99">
        <v>0</v>
      </c>
      <c r="V25" s="100">
        <f t="shared" si="8"/>
        <v>0</v>
      </c>
      <c r="W25" s="89">
        <v>0</v>
      </c>
      <c r="X25" s="99">
        <v>0</v>
      </c>
      <c r="Y25" s="100">
        <f t="shared" si="9"/>
        <v>0</v>
      </c>
      <c r="Z25" s="89">
        <v>0</v>
      </c>
      <c r="AA25" s="99">
        <v>0</v>
      </c>
      <c r="AB25" s="100">
        <f t="shared" si="0"/>
        <v>0</v>
      </c>
      <c r="AC25" s="89">
        <v>0</v>
      </c>
      <c r="AD25" s="99">
        <v>0</v>
      </c>
      <c r="AE25" s="100">
        <f t="shared" si="10"/>
        <v>0</v>
      </c>
      <c r="AF25" s="89">
        <v>0</v>
      </c>
      <c r="AG25" s="99">
        <v>0</v>
      </c>
      <c r="AH25" s="100">
        <f t="shared" si="11"/>
        <v>0</v>
      </c>
      <c r="AI25" s="93"/>
      <c r="AJ25" s="93"/>
      <c r="AK25" s="93"/>
    </row>
    <row r="26" spans="1:37" ht="18.75" customHeight="1" thickBot="1" x14ac:dyDescent="0.25">
      <c r="A26" s="85"/>
      <c r="B26" s="103">
        <v>3142</v>
      </c>
      <c r="C26" s="124" t="s">
        <v>88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3"/>
      <c r="AJ26" s="93"/>
      <c r="AK26" s="93"/>
    </row>
    <row r="27" spans="1:37" ht="18.75" customHeight="1" thickBot="1" x14ac:dyDescent="0.25">
      <c r="A27" s="109" t="s">
        <v>89</v>
      </c>
      <c r="B27" s="110"/>
      <c r="C27" s="110"/>
      <c r="D27" s="126"/>
      <c r="E27" s="115">
        <f t="shared" ref="E27:U27" si="12">SUM(E9:E26)</f>
        <v>13179937.450000001</v>
      </c>
      <c r="F27" s="113">
        <f t="shared" si="12"/>
        <v>9128651.0500000026</v>
      </c>
      <c r="G27" s="111">
        <f t="shared" si="12"/>
        <v>4051286.4000000013</v>
      </c>
      <c r="H27" s="115">
        <f t="shared" si="12"/>
        <v>12491950.65</v>
      </c>
      <c r="I27" s="113">
        <f t="shared" si="12"/>
        <v>8767865.4000000022</v>
      </c>
      <c r="J27" s="111">
        <f t="shared" si="12"/>
        <v>3724085.2500000009</v>
      </c>
      <c r="K27" s="115">
        <f t="shared" ref="K27:P27" si="13">SUM(K9:K26)</f>
        <v>12465391</v>
      </c>
      <c r="L27" s="113">
        <f t="shared" si="13"/>
        <v>8741305.8500000015</v>
      </c>
      <c r="M27" s="114">
        <f t="shared" si="13"/>
        <v>3724085.1500000004</v>
      </c>
      <c r="N27" s="115">
        <f t="shared" si="13"/>
        <v>26559.65</v>
      </c>
      <c r="O27" s="113">
        <f t="shared" si="13"/>
        <v>26559.55</v>
      </c>
      <c r="P27" s="114">
        <f t="shared" si="13"/>
        <v>0.10000000000218279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665050</v>
      </c>
      <c r="U27" s="113">
        <f t="shared" si="12"/>
        <v>337848.85</v>
      </c>
      <c r="V27" s="114">
        <f>SUM(V9:V25)</f>
        <v>327201.15000000002</v>
      </c>
      <c r="W27" s="112">
        <f>SUM(W9:W26)</f>
        <v>22936.799999999999</v>
      </c>
      <c r="X27" s="113">
        <f>SUM(X9:X26)</f>
        <v>22936.799999999999</v>
      </c>
      <c r="Y27" s="114">
        <f>SUM(Y9:Y25)</f>
        <v>0</v>
      </c>
      <c r="Z27" s="115">
        <f>SUM(Z9:Z26)</f>
        <v>0</v>
      </c>
      <c r="AA27" s="113">
        <f>SUM(AA9:AA26)</f>
        <v>0</v>
      </c>
      <c r="AB27" s="114">
        <f>SUM(AB9:AB25)</f>
        <v>0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3"/>
      <c r="AJ27" s="93"/>
      <c r="AK27" s="93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3899-778D-472A-AAF5-E043DEB50186}">
  <sheetPr codeName="Лист10">
    <pageSetUpPr fitToPage="1"/>
  </sheetPr>
  <dimension ref="A1:O128"/>
  <sheetViews>
    <sheetView zoomScale="85" zoomScaleNormal="85" zoomScaleSheetLayoutView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51225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51225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32887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32887</v>
      </c>
      <c r="D18" s="17"/>
      <c r="E18" s="18">
        <f>D17-C18</f>
        <v>0</v>
      </c>
    </row>
    <row r="19" spans="1:15" collapsed="1" x14ac:dyDescent="0.3">
      <c r="A19" s="11">
        <v>501</v>
      </c>
      <c r="B19" s="22" t="s">
        <v>8</v>
      </c>
      <c r="C19" s="17">
        <f>3030+1290+890</f>
        <v>5210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9</v>
      </c>
      <c r="C20" s="17">
        <v>780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504</v>
      </c>
      <c r="B21" s="22" t="s">
        <v>10</v>
      </c>
      <c r="C21" s="17">
        <v>18000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2" t="s">
        <v>11</v>
      </c>
      <c r="C22" s="17">
        <f>4137</f>
        <v>4137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2" t="s">
        <v>12</v>
      </c>
      <c r="C23" s="17">
        <f>2000</f>
        <v>2000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2" t="s">
        <v>13</v>
      </c>
      <c r="C24" s="17">
        <v>2760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2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14</v>
      </c>
      <c r="C36" s="12"/>
      <c r="D36" s="13">
        <f>1990</f>
        <v>1990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15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2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16</v>
      </c>
      <c r="C43" s="12"/>
      <c r="D43" s="13">
        <v>3648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3648</v>
      </c>
      <c r="D44" s="17"/>
      <c r="E44" s="18">
        <f>D43-C44</f>
        <v>0</v>
      </c>
    </row>
    <row r="45" spans="1:15" collapsed="1" x14ac:dyDescent="0.3">
      <c r="A45" s="11"/>
      <c r="B45" s="22" t="s">
        <v>17</v>
      </c>
      <c r="C45" s="17">
        <v>2100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0" t="s">
        <v>18</v>
      </c>
      <c r="C46" s="17">
        <v>1548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19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20</v>
      </c>
      <c r="C55" s="12"/>
      <c r="D55" s="13">
        <v>12700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12700</v>
      </c>
      <c r="D56" s="17"/>
      <c r="E56" s="18">
        <f>D55-C56</f>
        <v>0</v>
      </c>
    </row>
    <row r="57" spans="1:15" collapsed="1" x14ac:dyDescent="0.3">
      <c r="A57" s="11">
        <v>903</v>
      </c>
      <c r="B57" s="20" t="s">
        <v>21</v>
      </c>
      <c r="C57" s="17">
        <f>4000</f>
        <v>4000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904</v>
      </c>
      <c r="B58" s="20" t="s">
        <v>22</v>
      </c>
      <c r="C58" s="17">
        <v>5200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908</v>
      </c>
      <c r="B59" s="20" t="s">
        <v>23</v>
      </c>
      <c r="C59" s="17">
        <f>3500</f>
        <v>3500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23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24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24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24</v>
      </c>
    </row>
    <row r="73" spans="1:15" ht="39.75" customHeight="1" x14ac:dyDescent="0.3">
      <c r="A73" s="4">
        <v>2240</v>
      </c>
      <c r="B73" s="5" t="s">
        <v>25</v>
      </c>
      <c r="C73" s="5"/>
      <c r="D73" s="6">
        <f>SUM(D75:D111)</f>
        <v>67397.97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ЗДО7!I14</f>
        <v>67397.97</v>
      </c>
      <c r="E74" s="8" t="b">
        <f>D74=D73</f>
        <v>1</v>
      </c>
    </row>
    <row r="75" spans="1:15" collapsed="1" x14ac:dyDescent="0.3">
      <c r="A75" s="14">
        <v>2240.1</v>
      </c>
      <c r="B75" s="12" t="s">
        <v>26</v>
      </c>
      <c r="C75" s="12"/>
      <c r="D75" s="13">
        <f>1932+1102+1102+19984</f>
        <v>24120</v>
      </c>
    </row>
    <row r="76" spans="1:15" hidden="1" x14ac:dyDescent="0.3">
      <c r="A76" s="14">
        <v>2240.1999999999998</v>
      </c>
      <c r="B76" s="27" t="s">
        <v>27</v>
      </c>
      <c r="C76" s="28"/>
      <c r="D76" s="13"/>
    </row>
    <row r="77" spans="1:15" hidden="1" x14ac:dyDescent="0.3">
      <c r="A77" s="14">
        <v>2240.3000000000002</v>
      </c>
      <c r="B77" s="27" t="s">
        <v>28</v>
      </c>
      <c r="C77" s="28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7" t="s">
        <v>29</v>
      </c>
      <c r="C84" s="28"/>
      <c r="D84" s="13"/>
    </row>
    <row r="85" spans="1:5" hidden="1" x14ac:dyDescent="0.3">
      <c r="A85" s="14">
        <v>2240.5</v>
      </c>
      <c r="B85" s="27" t="s">
        <v>30</v>
      </c>
      <c r="C85" s="28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29"/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3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7" t="s">
        <v>31</v>
      </c>
      <c r="C95" s="28"/>
      <c r="D95" s="13"/>
    </row>
    <row r="96" spans="1:5" x14ac:dyDescent="0.3">
      <c r="A96" s="14">
        <v>2240.6999999999998</v>
      </c>
      <c r="B96" s="27" t="s">
        <v>32</v>
      </c>
      <c r="C96" s="28"/>
      <c r="D96" s="13">
        <v>779.52</v>
      </c>
    </row>
    <row r="97" spans="1:15" hidden="1" outlineLevel="1" x14ac:dyDescent="0.3">
      <c r="A97" s="14"/>
      <c r="B97" s="15"/>
      <c r="C97" s="16">
        <f>SUM(C98:C101)</f>
        <v>779.52</v>
      </c>
      <c r="D97" s="17"/>
      <c r="E97" s="18">
        <f>D96-C97</f>
        <v>0</v>
      </c>
    </row>
    <row r="98" spans="1:15" collapsed="1" x14ac:dyDescent="0.3">
      <c r="A98" s="11"/>
      <c r="B98" s="20" t="s">
        <v>33</v>
      </c>
      <c r="C98" s="17">
        <v>779.52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7" t="s">
        <v>34</v>
      </c>
      <c r="C102" s="28"/>
      <c r="D102" s="13">
        <v>2357.8000000000002</v>
      </c>
    </row>
    <row r="103" spans="1:15" hidden="1" x14ac:dyDescent="0.3">
      <c r="A103" s="14">
        <v>2240.9</v>
      </c>
      <c r="B103" s="27" t="s">
        <v>35</v>
      </c>
      <c r="C103" s="28"/>
      <c r="D103" s="13"/>
    </row>
    <row r="104" spans="1:15" hidden="1" x14ac:dyDescent="0.3">
      <c r="A104" s="14">
        <v>2241.1</v>
      </c>
      <c r="B104" s="27" t="s">
        <v>36</v>
      </c>
      <c r="C104" s="28"/>
      <c r="D104" s="13"/>
    </row>
    <row r="105" spans="1:15" hidden="1" x14ac:dyDescent="0.3">
      <c r="A105" s="14">
        <v>2241.1999999999998</v>
      </c>
      <c r="B105" s="27" t="s">
        <v>37</v>
      </c>
      <c r="C105" s="28"/>
      <c r="D105" s="13"/>
    </row>
    <row r="106" spans="1:15" x14ac:dyDescent="0.3">
      <c r="A106" s="14">
        <v>2241.3000000000002</v>
      </c>
      <c r="B106" s="27" t="s">
        <v>38</v>
      </c>
      <c r="C106" s="28"/>
      <c r="D106" s="13">
        <f>2162+759+759+759+759+759+759</f>
        <v>6716</v>
      </c>
    </row>
    <row r="107" spans="1:15" x14ac:dyDescent="0.3">
      <c r="A107" s="14">
        <v>2241.4</v>
      </c>
      <c r="B107" s="27" t="s">
        <v>39</v>
      </c>
      <c r="C107" s="28"/>
      <c r="D107" s="13">
        <v>2871.22</v>
      </c>
    </row>
    <row r="108" spans="1:15" hidden="1" x14ac:dyDescent="0.3">
      <c r="A108" s="14">
        <v>2241.5</v>
      </c>
      <c r="B108" s="27" t="s">
        <v>40</v>
      </c>
      <c r="C108" s="28"/>
      <c r="D108" s="13"/>
    </row>
    <row r="109" spans="1:15" ht="38.25" hidden="1" customHeight="1" x14ac:dyDescent="0.3">
      <c r="A109" s="14">
        <v>2241.6</v>
      </c>
      <c r="B109" s="31" t="s">
        <v>41</v>
      </c>
      <c r="C109" s="28"/>
      <c r="D109" s="13"/>
    </row>
    <row r="110" spans="1:15" hidden="1" x14ac:dyDescent="0.3">
      <c r="A110" s="14">
        <v>2241.6999999999998</v>
      </c>
      <c r="B110" s="27" t="s">
        <v>42</v>
      </c>
      <c r="C110" s="28"/>
      <c r="D110" s="13"/>
    </row>
    <row r="111" spans="1:15" x14ac:dyDescent="0.3">
      <c r="A111" s="14">
        <v>2241.9</v>
      </c>
      <c r="B111" s="27" t="s">
        <v>43</v>
      </c>
      <c r="C111" s="28"/>
      <c r="D111" s="13">
        <v>30553.43</v>
      </c>
    </row>
    <row r="112" spans="1:15" hidden="1" outlineLevel="1" x14ac:dyDescent="0.3">
      <c r="A112" s="14"/>
      <c r="B112" s="15"/>
      <c r="C112" s="16">
        <f>SUM(C113:C128)</f>
        <v>30553.43</v>
      </c>
      <c r="D112" s="32"/>
      <c r="E112" s="18">
        <f>D111-C112</f>
        <v>0</v>
      </c>
    </row>
    <row r="113" spans="1:4" collapsed="1" x14ac:dyDescent="0.3">
      <c r="A113" s="14">
        <v>901</v>
      </c>
      <c r="B113" s="22" t="s">
        <v>44</v>
      </c>
      <c r="C113" s="17">
        <f>100*9</f>
        <v>900</v>
      </c>
      <c r="D113" s="17"/>
    </row>
    <row r="114" spans="1:4" x14ac:dyDescent="0.3">
      <c r="A114" s="14">
        <v>902</v>
      </c>
      <c r="B114" s="33" t="s">
        <v>45</v>
      </c>
      <c r="C114" s="17">
        <f>809*8</f>
        <v>6472</v>
      </c>
      <c r="D114" s="17"/>
    </row>
    <row r="115" spans="1:4" x14ac:dyDescent="0.3">
      <c r="A115" s="14">
        <v>903</v>
      </c>
      <c r="B115" s="22" t="s">
        <v>46</v>
      </c>
      <c r="C115" s="17">
        <f>1255.69+498.72+1383.47</f>
        <v>3137.88</v>
      </c>
      <c r="D115" s="17"/>
    </row>
    <row r="116" spans="1:4" x14ac:dyDescent="0.3">
      <c r="A116" s="14">
        <v>904</v>
      </c>
      <c r="B116" s="22" t="s">
        <v>47</v>
      </c>
      <c r="C116" s="17">
        <f>243*2</f>
        <v>486</v>
      </c>
      <c r="D116" s="17"/>
    </row>
    <row r="117" spans="1:4" x14ac:dyDescent="0.3">
      <c r="A117" s="14">
        <v>909</v>
      </c>
      <c r="B117" s="22" t="s">
        <v>48</v>
      </c>
      <c r="C117" s="17">
        <f>73.5</f>
        <v>73.5</v>
      </c>
      <c r="D117" s="17"/>
    </row>
    <row r="118" spans="1:4" x14ac:dyDescent="0.3">
      <c r="A118" s="14">
        <v>911</v>
      </c>
      <c r="B118" s="22" t="s">
        <v>49</v>
      </c>
      <c r="C118" s="17">
        <v>1600</v>
      </c>
      <c r="D118" s="17"/>
    </row>
    <row r="119" spans="1:4" x14ac:dyDescent="0.3">
      <c r="A119" s="14">
        <v>912</v>
      </c>
      <c r="B119" s="22" t="s">
        <v>50</v>
      </c>
      <c r="C119" s="17">
        <v>14953.55</v>
      </c>
      <c r="D119" s="17"/>
    </row>
    <row r="120" spans="1:4" x14ac:dyDescent="0.3">
      <c r="A120" s="14">
        <v>917</v>
      </c>
      <c r="B120" s="22" t="s">
        <v>51</v>
      </c>
      <c r="C120" s="17">
        <v>1750</v>
      </c>
      <c r="D120" s="17"/>
    </row>
    <row r="121" spans="1:4" x14ac:dyDescent="0.3">
      <c r="A121" s="14">
        <v>913</v>
      </c>
      <c r="B121" s="22" t="s">
        <v>52</v>
      </c>
      <c r="C121" s="17">
        <v>943.3</v>
      </c>
      <c r="D121" s="17"/>
    </row>
    <row r="122" spans="1:4" x14ac:dyDescent="0.3">
      <c r="A122" s="14">
        <v>915</v>
      </c>
      <c r="B122" s="19" t="s">
        <v>53</v>
      </c>
      <c r="C122" s="17">
        <v>237.2</v>
      </c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22"/>
      <c r="C125" s="17"/>
      <c r="D125" s="17"/>
    </row>
    <row r="126" spans="1:4" hidden="1" x14ac:dyDescent="0.3">
      <c r="A126" s="14"/>
      <c r="B126" s="19"/>
      <c r="C126" s="17"/>
      <c r="D126" s="17"/>
    </row>
    <row r="127" spans="1:4" hidden="1" outlineLevel="1" x14ac:dyDescent="0.3">
      <c r="B127" s="34"/>
      <c r="D127" s="3" t="b">
        <f>D73=D74</f>
        <v>1</v>
      </c>
    </row>
    <row r="128" spans="1:4" hidden="1" collapsed="1" x14ac:dyDescent="0.3">
      <c r="B128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5:C55"/>
    <mergeCell ref="B73:C73"/>
    <mergeCell ref="B75:C75"/>
    <mergeCell ref="B76:C76"/>
    <mergeCell ref="B77:C77"/>
    <mergeCell ref="B84:C84"/>
    <mergeCell ref="B16:C16"/>
    <mergeCell ref="B17:C17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2024-11-15T22:09:54Z</dcterms:created>
  <dcterms:modified xsi:type="dcterms:W3CDTF">2024-11-15T22:09:56Z</dcterms:modified>
</cp:coreProperties>
</file>