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BDA3DA10-6A20-42B4-BAF8-E1C4468D849D}" xr6:coauthVersionLast="36" xr6:coauthVersionMax="36" xr10:uidLastSave="{00000000-0000-0000-0000-000000000000}"/>
  <bookViews>
    <workbookView xWindow="0" yWindow="0" windowWidth="28800" windowHeight="11325" xr2:uid="{6DEE1215-2BB2-4EE2-8BA7-F2FBCE9B16C8}"/>
  </bookViews>
  <sheets>
    <sheet name="ЗДО8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H21" i="3" s="1"/>
  <c r="I21" i="3"/>
  <c r="F21" i="3"/>
  <c r="AH20" i="3"/>
  <c r="AE20" i="3"/>
  <c r="AB20" i="3"/>
  <c r="Y20" i="3"/>
  <c r="V20" i="3"/>
  <c r="S20" i="3"/>
  <c r="P20" i="3"/>
  <c r="M20" i="3"/>
  <c r="I20" i="3"/>
  <c r="F20" i="3" s="1"/>
  <c r="H20" i="3"/>
  <c r="J20" i="3" s="1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K16" i="3"/>
  <c r="H16" i="3" s="1"/>
  <c r="I16" i="3"/>
  <c r="F16" i="3" s="1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E14" i="3"/>
  <c r="G14" i="3" s="1"/>
  <c r="AH13" i="3"/>
  <c r="AE13" i="3"/>
  <c r="AB13" i="3"/>
  <c r="Y13" i="3"/>
  <c r="V13" i="3"/>
  <c r="S13" i="3"/>
  <c r="P13" i="3"/>
  <c r="M13" i="3"/>
  <c r="K13" i="3"/>
  <c r="I13" i="3"/>
  <c r="H13" i="3"/>
  <c r="F13" i="3"/>
  <c r="AH12" i="3"/>
  <c r="AE12" i="3"/>
  <c r="AB12" i="3"/>
  <c r="Y12" i="3"/>
  <c r="V12" i="3"/>
  <c r="S12" i="3"/>
  <c r="P12" i="3"/>
  <c r="M12" i="3"/>
  <c r="I12" i="3"/>
  <c r="H12" i="3"/>
  <c r="J12" i="3" s="1"/>
  <c r="F12" i="3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M10" i="3" s="1"/>
  <c r="I10" i="3"/>
  <c r="F10" i="3" s="1"/>
  <c r="H10" i="3"/>
  <c r="AH9" i="3"/>
  <c r="AE9" i="3"/>
  <c r="AB9" i="3"/>
  <c r="AB27" i="3" s="1"/>
  <c r="Y9" i="3"/>
  <c r="V9" i="3"/>
  <c r="S9" i="3"/>
  <c r="P9" i="3"/>
  <c r="P27" i="3" s="1"/>
  <c r="K9" i="3"/>
  <c r="I9" i="3"/>
  <c r="F9" i="3" s="1"/>
  <c r="C112" i="2"/>
  <c r="C111" i="2"/>
  <c r="C110" i="2"/>
  <c r="C109" i="2"/>
  <c r="C108" i="2"/>
  <c r="C107" i="2"/>
  <c r="E107" i="2" s="1"/>
  <c r="C92" i="2"/>
  <c r="E92" i="2" s="1"/>
  <c r="D90" i="2"/>
  <c r="C81" i="2"/>
  <c r="E81" i="2" s="1"/>
  <c r="C73" i="2"/>
  <c r="E73" i="2" s="1"/>
  <c r="D70" i="2"/>
  <c r="D68" i="2"/>
  <c r="D121" i="2" s="1"/>
  <c r="C50" i="2"/>
  <c r="E50" i="2" s="1"/>
  <c r="C44" i="2"/>
  <c r="E44" i="2" s="1"/>
  <c r="C37" i="2"/>
  <c r="E37" i="2" s="1"/>
  <c r="D35" i="2"/>
  <c r="D4" i="2" s="1"/>
  <c r="C19" i="2"/>
  <c r="C18" i="2"/>
  <c r="E18" i="2" s="1"/>
  <c r="C8" i="2"/>
  <c r="E8" i="2" s="1"/>
  <c r="E69" i="2" l="1"/>
  <c r="H11" i="3"/>
  <c r="J11" i="3" s="1"/>
  <c r="G15" i="3"/>
  <c r="J15" i="3"/>
  <c r="V27" i="3"/>
  <c r="J16" i="3"/>
  <c r="E16" i="3"/>
  <c r="E11" i="3"/>
  <c r="G11" i="3" s="1"/>
  <c r="E12" i="3"/>
  <c r="H17" i="3"/>
  <c r="F27" i="3"/>
  <c r="M16" i="3"/>
  <c r="M21" i="3"/>
  <c r="J25" i="3"/>
  <c r="AH27" i="3"/>
  <c r="M23" i="3"/>
  <c r="H23" i="3"/>
  <c r="J10" i="3"/>
  <c r="E10" i="3"/>
  <c r="G10" i="3" s="1"/>
  <c r="S27" i="3"/>
  <c r="AE27" i="3"/>
  <c r="J13" i="3"/>
  <c r="E13" i="3"/>
  <c r="G13" i="3" s="1"/>
  <c r="J14" i="3"/>
  <c r="G16" i="3"/>
  <c r="G20" i="3"/>
  <c r="J24" i="3"/>
  <c r="E24" i="3"/>
  <c r="G24" i="3" s="1"/>
  <c r="J26" i="3"/>
  <c r="E26" i="3"/>
  <c r="G26" i="3" s="1"/>
  <c r="I27" i="3"/>
  <c r="M18" i="3"/>
  <c r="H18" i="3"/>
  <c r="G22" i="3"/>
  <c r="K27" i="3"/>
  <c r="M9" i="3"/>
  <c r="M27" i="3" s="1"/>
  <c r="H9" i="3"/>
  <c r="Y27" i="3"/>
  <c r="G12" i="3"/>
  <c r="J19" i="3"/>
  <c r="E19" i="3"/>
  <c r="G19" i="3" s="1"/>
  <c r="J21" i="3"/>
  <c r="E21" i="3"/>
  <c r="G21" i="3" s="1"/>
  <c r="J22" i="3"/>
  <c r="G25" i="3"/>
  <c r="D64" i="2"/>
  <c r="E5" i="2"/>
  <c r="E4" i="2"/>
  <c r="E68" i="2"/>
  <c r="J17" i="3" l="1"/>
  <c r="E17" i="3"/>
  <c r="G17" i="3" s="1"/>
  <c r="J9" i="3"/>
  <c r="H27" i="3"/>
  <c r="E9" i="3"/>
  <c r="J18" i="3"/>
  <c r="E18" i="3"/>
  <c r="G18" i="3" s="1"/>
  <c r="J23" i="3"/>
  <c r="E23" i="3"/>
  <c r="G23" i="3" s="1"/>
  <c r="J27" i="3" l="1"/>
  <c r="E27" i="3"/>
  <c r="G9" i="3"/>
  <c r="G27" i="3" s="1"/>
</calcChain>
</file>

<file path=xl/sharedStrings.xml><?xml version="1.0" encoding="utf-8"?>
<sst xmlns="http://schemas.openxmlformats.org/spreadsheetml/2006/main" count="106" uniqueCount="75">
  <si>
    <t>Касові видатки ЗДО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</si>
  <si>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</si>
  <si>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</si>
  <si>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</si>
  <si>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</si>
  <si>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</si>
  <si>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</si>
  <si>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</si>
  <si>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02.2024</t>
  </si>
  <si>
    <t>Миючі засоби /02.2024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</si>
  <si>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</si>
  <si>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</si>
  <si>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</si>
  <si>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</si>
  <si>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</si>
  <si>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</si>
  <si>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</si>
  <si>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</si>
  <si>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</si>
  <si>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</si>
  <si>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</si>
  <si>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/03.2024</t>
  </si>
  <si>
    <t xml:space="preserve">Повірка засобів обліку </t>
  </si>
  <si>
    <t>Перезарядка вогнегасників</t>
  </si>
  <si>
    <t>Замір опору ізоляції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</si>
  <si>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</si>
  <si>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</si>
  <si>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</si>
  <si>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</si>
  <si>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</si>
  <si>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</si>
  <si>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</si>
  <si>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</si>
  <si>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</si>
  <si>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 xml:space="preserve"> заправка картр. / 01.2024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</si>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</sst>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54B3E002-CFE0-48FD-B695-A760465A43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39CE-965A-4EB4-9593-DB9034401966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90" customWidth="1"/>
    <col min="5" max="5" width="25" style="90" customWidth="1"/>
    <col min="6" max="10" width="25" style="125" customWidth="1"/>
    <col min="11" max="11" width="25" style="90" customWidth="1"/>
    <col min="12" max="13" width="25" style="125" customWidth="1"/>
    <col min="14" max="14" width="21.140625" style="90" hidden="1" customWidth="1"/>
    <col min="15" max="16" width="21.140625" style="125" hidden="1" customWidth="1"/>
    <col min="17" max="17" width="21.140625" style="90" hidden="1" customWidth="1"/>
    <col min="18" max="19" width="21.140625" style="125" hidden="1" customWidth="1"/>
    <col min="20" max="20" width="18.85546875" style="90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90" hidden="1" customWidth="1"/>
    <col min="27" max="28" width="18.85546875" style="125" hidden="1" customWidth="1"/>
    <col min="29" max="29" width="18.85546875" style="90" hidden="1" customWidth="1"/>
    <col min="30" max="31" width="18.85546875" style="125" hidden="1" customWidth="1"/>
    <col min="32" max="32" width="18.85546875" style="90" hidden="1" customWidth="1"/>
    <col min="33" max="34" width="18.85546875" style="125" hidden="1" customWidth="1"/>
    <col min="35" max="37" width="18.140625" style="125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40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41</v>
      </c>
      <c r="B6" s="46" t="s">
        <v>42</v>
      </c>
      <c r="C6" s="47" t="s">
        <v>43</v>
      </c>
      <c r="D6" s="48"/>
      <c r="E6" s="49" t="s">
        <v>44</v>
      </c>
      <c r="F6" s="50"/>
      <c r="G6" s="51"/>
      <c r="H6" s="52" t="s">
        <v>45</v>
      </c>
      <c r="I6" s="53"/>
      <c r="J6" s="54"/>
      <c r="K6" s="55" t="s">
        <v>46</v>
      </c>
      <c r="L6" s="56"/>
      <c r="M6" s="57"/>
      <c r="N6" s="55" t="s">
        <v>47</v>
      </c>
      <c r="O6" s="56"/>
      <c r="P6" s="57"/>
      <c r="Q6" s="55" t="s">
        <v>48</v>
      </c>
      <c r="R6" s="56"/>
      <c r="S6" s="57"/>
      <c r="T6" s="58" t="s">
        <v>49</v>
      </c>
      <c r="U6" s="59"/>
      <c r="V6" s="54"/>
      <c r="W6" s="59" t="s">
        <v>50</v>
      </c>
      <c r="X6" s="59"/>
      <c r="Y6" s="60"/>
      <c r="Z6" s="58" t="s">
        <v>51</v>
      </c>
      <c r="AA6" s="59"/>
      <c r="AB6" s="54"/>
      <c r="AC6" s="61" t="s">
        <v>52</v>
      </c>
      <c r="AD6" s="62"/>
      <c r="AE6" s="63"/>
      <c r="AF6" s="58" t="s">
        <v>53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54</v>
      </c>
      <c r="F7" s="69" t="s">
        <v>55</v>
      </c>
      <c r="G7" s="70" t="s">
        <v>56</v>
      </c>
      <c r="H7" s="68" t="s">
        <v>54</v>
      </c>
      <c r="I7" s="69" t="s">
        <v>55</v>
      </c>
      <c r="J7" s="70" t="s">
        <v>56</v>
      </c>
      <c r="K7" s="68" t="s">
        <v>54</v>
      </c>
      <c r="L7" s="69" t="s">
        <v>55</v>
      </c>
      <c r="M7" s="70" t="s">
        <v>56</v>
      </c>
      <c r="N7" s="68" t="s">
        <v>54</v>
      </c>
      <c r="O7" s="69" t="s">
        <v>55</v>
      </c>
      <c r="P7" s="70" t="s">
        <v>56</v>
      </c>
      <c r="Q7" s="68" t="s">
        <v>54</v>
      </c>
      <c r="R7" s="69" t="s">
        <v>55</v>
      </c>
      <c r="S7" s="70" t="s">
        <v>56</v>
      </c>
      <c r="T7" s="68" t="s">
        <v>54</v>
      </c>
      <c r="U7" s="69" t="s">
        <v>55</v>
      </c>
      <c r="V7" s="70" t="s">
        <v>56</v>
      </c>
      <c r="W7" s="68" t="s">
        <v>54</v>
      </c>
      <c r="X7" s="69" t="s">
        <v>55</v>
      </c>
      <c r="Y7" s="70" t="s">
        <v>56</v>
      </c>
      <c r="Z7" s="68" t="s">
        <v>54</v>
      </c>
      <c r="AA7" s="69" t="s">
        <v>55</v>
      </c>
      <c r="AB7" s="70" t="s">
        <v>56</v>
      </c>
      <c r="AC7" s="68" t="s">
        <v>54</v>
      </c>
      <c r="AD7" s="69" t="s">
        <v>55</v>
      </c>
      <c r="AE7" s="70" t="s">
        <v>56</v>
      </c>
      <c r="AF7" s="68" t="s">
        <v>54</v>
      </c>
      <c r="AG7" s="69" t="s">
        <v>55</v>
      </c>
      <c r="AH7" s="70" t="s">
        <v>56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74</v>
      </c>
      <c r="B9" s="113">
        <v>2111</v>
      </c>
      <c r="C9" s="114" t="s">
        <v>57</v>
      </c>
      <c r="D9" s="115"/>
      <c r="E9" s="83">
        <f>H9+T9+W9+Z9+AC9++AF9</f>
        <v>3452440</v>
      </c>
      <c r="F9" s="84">
        <f>I9+U9+X9+AA9+AD9++AG9</f>
        <v>702467.81</v>
      </c>
      <c r="G9" s="116">
        <f>E9-F9</f>
        <v>2749972.19</v>
      </c>
      <c r="H9" s="83">
        <f>K9+N9+Q9</f>
        <v>3452440</v>
      </c>
      <c r="I9" s="84">
        <f>L9+O9+R9</f>
        <v>702467.81</v>
      </c>
      <c r="J9" s="85">
        <f>H9-I9</f>
        <v>2749972.19</v>
      </c>
      <c r="K9" s="89">
        <f>3228700+223740</f>
        <v>3452440</v>
      </c>
      <c r="L9" s="87">
        <v>702467.81</v>
      </c>
      <c r="M9" s="88">
        <f>K9-L9</f>
        <v>2749972.19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58</v>
      </c>
      <c r="D10" s="99"/>
      <c r="E10" s="92">
        <f t="shared" ref="E10:F26" si="1">H10+T10+W10+Z10+AC10++AF10</f>
        <v>760125</v>
      </c>
      <c r="F10" s="93">
        <f t="shared" si="1"/>
        <v>154599.47</v>
      </c>
      <c r="G10" s="117">
        <f>E10-F10</f>
        <v>605525.53</v>
      </c>
      <c r="H10" s="92">
        <f>K10+N10+Q10</f>
        <v>760125</v>
      </c>
      <c r="I10" s="93">
        <f>L10+O10+R10</f>
        <v>154599.47</v>
      </c>
      <c r="J10" s="95">
        <f>H10-I10</f>
        <v>605525.53</v>
      </c>
      <c r="K10" s="86">
        <f>710315+49810</f>
        <v>760125</v>
      </c>
      <c r="L10" s="96">
        <v>154599.47</v>
      </c>
      <c r="M10" s="97">
        <f>K10-L10</f>
        <v>605525.53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43710.520000000004</v>
      </c>
      <c r="F11" s="93">
        <f t="shared" si="1"/>
        <v>11298.52</v>
      </c>
      <c r="G11" s="117">
        <f t="shared" ref="G11:G25" si="2">E11-F11</f>
        <v>32412.000000000004</v>
      </c>
      <c r="H11" s="92">
        <f t="shared" ref="H11:I26" si="3">K11+N11+Q11</f>
        <v>35411</v>
      </c>
      <c r="I11" s="93">
        <f t="shared" si="3"/>
        <v>2999</v>
      </c>
      <c r="J11" s="95">
        <f t="shared" ref="J11:J25" si="4">H11-I11</f>
        <v>32412</v>
      </c>
      <c r="K11" s="86">
        <f>37000-589-1000</f>
        <v>35411</v>
      </c>
      <c r="L11" s="96">
        <v>2999</v>
      </c>
      <c r="M11" s="97">
        <f t="shared" ref="M11:M25" si="5">K11-L11</f>
        <v>32412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8299.52</v>
      </c>
      <c r="X11" s="96">
        <v>8299.52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59</v>
      </c>
      <c r="D12" s="99"/>
      <c r="E12" s="92">
        <f t="shared" si="1"/>
        <v>900</v>
      </c>
      <c r="F12" s="93">
        <f t="shared" si="1"/>
        <v>0</v>
      </c>
      <c r="G12" s="94">
        <f t="shared" si="2"/>
        <v>900</v>
      </c>
      <c r="H12" s="92">
        <f>K12+N12+Q12</f>
        <v>900</v>
      </c>
      <c r="I12" s="93">
        <f t="shared" si="3"/>
        <v>0</v>
      </c>
      <c r="J12" s="95">
        <f t="shared" si="4"/>
        <v>900</v>
      </c>
      <c r="K12" s="86">
        <v>900</v>
      </c>
      <c r="L12" s="96">
        <v>0</v>
      </c>
      <c r="M12" s="97">
        <f t="shared" si="5"/>
        <v>900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60</v>
      </c>
      <c r="D13" s="99"/>
      <c r="E13" s="92">
        <f t="shared" si="1"/>
        <v>675770</v>
      </c>
      <c r="F13" s="93">
        <f t="shared" si="1"/>
        <v>193205.19</v>
      </c>
      <c r="G13" s="117">
        <f t="shared" si="2"/>
        <v>482564.81</v>
      </c>
      <c r="H13" s="92">
        <f t="shared" si="3"/>
        <v>404800</v>
      </c>
      <c r="I13" s="93">
        <f t="shared" si="3"/>
        <v>157960.87</v>
      </c>
      <c r="J13" s="95">
        <f t="shared" si="4"/>
        <v>246839.13</v>
      </c>
      <c r="K13" s="86">
        <f>230000+174800</f>
        <v>404800</v>
      </c>
      <c r="L13" s="96">
        <v>157960.87</v>
      </c>
      <c r="M13" s="97">
        <f t="shared" si="5"/>
        <v>246839.13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270970</v>
      </c>
      <c r="U13" s="96">
        <v>35244.32</v>
      </c>
      <c r="V13" s="97">
        <f t="shared" si="8"/>
        <v>235725.68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15</v>
      </c>
      <c r="D14" s="99"/>
      <c r="E14" s="92">
        <f t="shared" si="1"/>
        <v>254745</v>
      </c>
      <c r="F14" s="93">
        <f t="shared" si="1"/>
        <v>189167.74</v>
      </c>
      <c r="G14" s="117">
        <f t="shared" si="2"/>
        <v>65577.260000000009</v>
      </c>
      <c r="H14" s="92">
        <f t="shared" si="3"/>
        <v>254745</v>
      </c>
      <c r="I14" s="93">
        <f t="shared" si="3"/>
        <v>189167.74</v>
      </c>
      <c r="J14" s="95">
        <f t="shared" si="4"/>
        <v>65577.260000000009</v>
      </c>
      <c r="K14" s="86">
        <v>254745</v>
      </c>
      <c r="L14" s="96">
        <v>189167.74</v>
      </c>
      <c r="M14" s="97">
        <f t="shared" si="5"/>
        <v>65577.260000000009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61</v>
      </c>
      <c r="D15" s="99"/>
      <c r="E15" s="92">
        <f t="shared" si="1"/>
        <v>2170</v>
      </c>
      <c r="F15" s="93">
        <f t="shared" si="1"/>
        <v>0</v>
      </c>
      <c r="G15" s="117">
        <f t="shared" si="2"/>
        <v>2170</v>
      </c>
      <c r="H15" s="92">
        <f t="shared" si="3"/>
        <v>2170</v>
      </c>
      <c r="I15" s="93">
        <f t="shared" si="3"/>
        <v>0</v>
      </c>
      <c r="J15" s="95">
        <f t="shared" si="4"/>
        <v>2170</v>
      </c>
      <c r="K15" s="86">
        <v>2170</v>
      </c>
      <c r="L15" s="96">
        <v>0</v>
      </c>
      <c r="M15" s="97">
        <f t="shared" si="5"/>
        <v>2170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62</v>
      </c>
      <c r="D16" s="99"/>
      <c r="E16" s="92">
        <f t="shared" si="1"/>
        <v>506410</v>
      </c>
      <c r="F16" s="93">
        <f t="shared" si="1"/>
        <v>184457.47</v>
      </c>
      <c r="G16" s="117">
        <f t="shared" si="2"/>
        <v>321952.53000000003</v>
      </c>
      <c r="H16" s="92">
        <f t="shared" si="3"/>
        <v>506410</v>
      </c>
      <c r="I16" s="93">
        <f t="shared" si="3"/>
        <v>184457.47</v>
      </c>
      <c r="J16" s="95">
        <f t="shared" si="4"/>
        <v>321952.53000000003</v>
      </c>
      <c r="K16" s="86">
        <f>415400+91010</f>
        <v>506410</v>
      </c>
      <c r="L16" s="96">
        <v>184457.47</v>
      </c>
      <c r="M16" s="97">
        <f t="shared" si="5"/>
        <v>321952.53000000003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63</v>
      </c>
      <c r="D17" s="99"/>
      <c r="E17" s="92">
        <f t="shared" si="1"/>
        <v>32220</v>
      </c>
      <c r="F17" s="93">
        <f t="shared" si="1"/>
        <v>9097.52</v>
      </c>
      <c r="G17" s="117">
        <f t="shared" si="2"/>
        <v>23122.48</v>
      </c>
      <c r="H17" s="92">
        <f t="shared" si="3"/>
        <v>32220</v>
      </c>
      <c r="I17" s="93">
        <f t="shared" si="3"/>
        <v>9097.52</v>
      </c>
      <c r="J17" s="95">
        <f t="shared" si="4"/>
        <v>23122.48</v>
      </c>
      <c r="K17" s="86">
        <f>21100+11120</f>
        <v>32220</v>
      </c>
      <c r="L17" s="96">
        <v>9097.52</v>
      </c>
      <c r="M17" s="97">
        <f t="shared" si="5"/>
        <v>23122.48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64</v>
      </c>
      <c r="D18" s="99"/>
      <c r="E18" s="92">
        <f t="shared" si="1"/>
        <v>211650</v>
      </c>
      <c r="F18" s="93">
        <f t="shared" si="1"/>
        <v>41743.4</v>
      </c>
      <c r="G18" s="117">
        <f t="shared" si="2"/>
        <v>169906.6</v>
      </c>
      <c r="H18" s="92">
        <f t="shared" si="3"/>
        <v>211650</v>
      </c>
      <c r="I18" s="93">
        <f t="shared" si="3"/>
        <v>41743.4</v>
      </c>
      <c r="J18" s="95">
        <f t="shared" si="4"/>
        <v>169906.6</v>
      </c>
      <c r="K18" s="86">
        <f>213500-1850</f>
        <v>211650</v>
      </c>
      <c r="L18" s="96">
        <v>41743.4</v>
      </c>
      <c r="M18" s="97">
        <f t="shared" si="5"/>
        <v>169906.6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65</v>
      </c>
      <c r="D19" s="99"/>
      <c r="E19" s="92">
        <f t="shared" si="1"/>
        <v>0</v>
      </c>
      <c r="F19" s="93">
        <f t="shared" si="1"/>
        <v>0</v>
      </c>
      <c r="G19" s="117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86">
        <v>0</v>
      </c>
      <c r="L19" s="96">
        <v>0</v>
      </c>
      <c r="M19" s="97">
        <f t="shared" si="5"/>
        <v>0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66</v>
      </c>
      <c r="D20" s="99"/>
      <c r="E20" s="92">
        <f t="shared" si="1"/>
        <v>7950</v>
      </c>
      <c r="F20" s="93">
        <f t="shared" si="1"/>
        <v>1753.8</v>
      </c>
      <c r="G20" s="117">
        <f t="shared" si="2"/>
        <v>6196.2</v>
      </c>
      <c r="H20" s="92">
        <f t="shared" si="3"/>
        <v>7950</v>
      </c>
      <c r="I20" s="93">
        <f t="shared" si="3"/>
        <v>1753.8</v>
      </c>
      <c r="J20" s="95">
        <f t="shared" si="4"/>
        <v>6196.2</v>
      </c>
      <c r="K20" s="86">
        <v>7950</v>
      </c>
      <c r="L20" s="96">
        <v>1753.8</v>
      </c>
      <c r="M20" s="97">
        <f t="shared" si="5"/>
        <v>6196.2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67</v>
      </c>
      <c r="D21" s="118"/>
      <c r="E21" s="92">
        <f t="shared" si="1"/>
        <v>1330</v>
      </c>
      <c r="F21" s="93">
        <f t="shared" si="1"/>
        <v>570</v>
      </c>
      <c r="G21" s="117">
        <f t="shared" si="2"/>
        <v>760</v>
      </c>
      <c r="H21" s="92">
        <f t="shared" si="3"/>
        <v>1330</v>
      </c>
      <c r="I21" s="93">
        <f t="shared" si="3"/>
        <v>570</v>
      </c>
      <c r="J21" s="95">
        <f t="shared" si="4"/>
        <v>760</v>
      </c>
      <c r="K21" s="86">
        <f>770-40+600</f>
        <v>1330</v>
      </c>
      <c r="L21" s="96">
        <v>570</v>
      </c>
      <c r="M21" s="97">
        <f t="shared" si="5"/>
        <v>760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68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69</v>
      </c>
      <c r="D23" s="99"/>
      <c r="E23" s="92">
        <f t="shared" si="1"/>
        <v>589</v>
      </c>
      <c r="F23" s="93">
        <f t="shared" si="1"/>
        <v>588.17999999999995</v>
      </c>
      <c r="G23" s="117">
        <f t="shared" si="2"/>
        <v>0.82000000000005002</v>
      </c>
      <c r="H23" s="92">
        <f t="shared" si="3"/>
        <v>589</v>
      </c>
      <c r="I23" s="93">
        <f t="shared" si="3"/>
        <v>588.17999999999995</v>
      </c>
      <c r="J23" s="95">
        <f t="shared" si="4"/>
        <v>0.82000000000005002</v>
      </c>
      <c r="K23" s="86">
        <f>180+589-180</f>
        <v>589</v>
      </c>
      <c r="L23" s="96">
        <v>588.17999999999995</v>
      </c>
      <c r="M23" s="97">
        <f t="shared" si="5"/>
        <v>0.82000000000005002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70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>
        <v>0</v>
      </c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71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72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86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73</v>
      </c>
      <c r="B27" s="107"/>
      <c r="C27" s="107"/>
      <c r="D27" s="123"/>
      <c r="E27" s="112">
        <f t="shared" ref="E27:U27" si="12">SUM(E9:E26)</f>
        <v>5950009.5199999996</v>
      </c>
      <c r="F27" s="110">
        <f t="shared" si="12"/>
        <v>1488949.0999999999</v>
      </c>
      <c r="G27" s="108">
        <f t="shared" si="12"/>
        <v>4461060.4200000009</v>
      </c>
      <c r="H27" s="112">
        <f t="shared" si="12"/>
        <v>5670740</v>
      </c>
      <c r="I27" s="110">
        <f t="shared" si="12"/>
        <v>1445405.26</v>
      </c>
      <c r="J27" s="108">
        <f t="shared" si="12"/>
        <v>4225334.74</v>
      </c>
      <c r="K27" s="112">
        <f t="shared" ref="K27:P27" si="13">SUM(K9:K26)</f>
        <v>5670740</v>
      </c>
      <c r="L27" s="110">
        <f t="shared" si="13"/>
        <v>1445405.26</v>
      </c>
      <c r="M27" s="111">
        <f t="shared" si="13"/>
        <v>4225334.74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270970</v>
      </c>
      <c r="U27" s="110">
        <f t="shared" si="12"/>
        <v>35244.32</v>
      </c>
      <c r="V27" s="111">
        <f>SUM(V9:V25)</f>
        <v>235725.68</v>
      </c>
      <c r="W27" s="109">
        <f>SUM(W9:W26)</f>
        <v>8299.52</v>
      </c>
      <c r="X27" s="110">
        <f>SUM(X9:X26)</f>
        <v>8299.52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0A4A-6F87-436C-A21B-DB0C8C8078B1}">
  <sheetPr codeName="Лист11">
    <pageSetUpPr fitToPage="1"/>
  </sheetPr>
  <dimension ref="A1:O122"/>
  <sheetViews>
    <sheetView zoomScale="78" zoomScaleNormal="78" zoomScaleSheetLayoutView="9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ЗДО8!B4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2999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ЗДО8!I11</f>
        <v>2999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1160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1160</v>
      </c>
      <c r="D18" s="17"/>
      <c r="E18" s="18">
        <f>D17-C18</f>
        <v>0</v>
      </c>
    </row>
    <row r="19" spans="1:15" collapsed="1" x14ac:dyDescent="0.3">
      <c r="A19" s="11">
        <v>502</v>
      </c>
      <c r="B19" s="20" t="s">
        <v>8</v>
      </c>
      <c r="C19" s="17">
        <f>1160</f>
        <v>1160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9</v>
      </c>
      <c r="C35" s="12"/>
      <c r="D35" s="13">
        <f>1839</f>
        <v>1839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10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2210.8000000000002</v>
      </c>
      <c r="B42" s="12" t="s">
        <v>11</v>
      </c>
      <c r="C42" s="12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12" t="s">
        <v>12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13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2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2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SUM(D70:D106)</f>
        <v>189167.74000000002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ЗДО8!I14</f>
        <v>189167.74</v>
      </c>
      <c r="E69" s="8" t="b">
        <f>D69=D68</f>
        <v>1</v>
      </c>
    </row>
    <row r="70" spans="1:15" collapsed="1" x14ac:dyDescent="0.3">
      <c r="A70" s="14">
        <v>2240.1</v>
      </c>
      <c r="B70" s="12" t="s">
        <v>16</v>
      </c>
      <c r="C70" s="12"/>
      <c r="D70" s="13">
        <f>415+1102</f>
        <v>1517</v>
      </c>
    </row>
    <row r="71" spans="1:15" hidden="1" x14ac:dyDescent="0.3">
      <c r="A71" s="14">
        <v>2240.1999999999998</v>
      </c>
      <c r="B71" s="26" t="s">
        <v>17</v>
      </c>
      <c r="C71" s="27"/>
      <c r="D71" s="13"/>
    </row>
    <row r="72" spans="1:15" hidden="1" x14ac:dyDescent="0.3">
      <c r="A72" s="14">
        <v>2240.3000000000002</v>
      </c>
      <c r="B72" s="26" t="s">
        <v>18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19</v>
      </c>
      <c r="C79" s="27"/>
      <c r="D79" s="13"/>
    </row>
    <row r="80" spans="1:15" hidden="1" x14ac:dyDescent="0.3">
      <c r="A80" s="14">
        <v>2240.5</v>
      </c>
      <c r="B80" s="26" t="s">
        <v>20</v>
      </c>
      <c r="C80" s="27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26.25" hidden="1" customHeight="1" collapsed="1" x14ac:dyDescent="0.3">
      <c r="A82" s="14"/>
      <c r="B82" s="19"/>
      <c r="C82" s="17"/>
      <c r="D82" s="17"/>
    </row>
    <row r="83" spans="1:15" ht="26.25" hidden="1" customHeight="1" x14ac:dyDescent="0.3">
      <c r="A83" s="14"/>
      <c r="B83" s="20"/>
      <c r="C83" s="17"/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x14ac:dyDescent="0.3">
      <c r="A90" s="14">
        <v>2240.6</v>
      </c>
      <c r="B90" s="26" t="s">
        <v>21</v>
      </c>
      <c r="C90" s="27"/>
      <c r="D90" s="13">
        <f>184112.57</f>
        <v>184112.57</v>
      </c>
    </row>
    <row r="91" spans="1:15" hidden="1" x14ac:dyDescent="0.3">
      <c r="A91" s="14">
        <v>2240.6999999999998</v>
      </c>
      <c r="B91" s="26" t="s">
        <v>22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23</v>
      </c>
      <c r="C97" s="27"/>
      <c r="D97" s="13"/>
    </row>
    <row r="98" spans="1:5" hidden="1" x14ac:dyDescent="0.3">
      <c r="A98" s="14">
        <v>2240.9</v>
      </c>
      <c r="B98" s="26" t="s">
        <v>24</v>
      </c>
      <c r="C98" s="27"/>
      <c r="D98" s="13"/>
    </row>
    <row r="99" spans="1:5" hidden="1" x14ac:dyDescent="0.3">
      <c r="A99" s="14">
        <v>2241.1</v>
      </c>
      <c r="B99" s="26" t="s">
        <v>25</v>
      </c>
      <c r="C99" s="27"/>
      <c r="D99" s="13"/>
    </row>
    <row r="100" spans="1:5" hidden="1" x14ac:dyDescent="0.3">
      <c r="A100" s="14">
        <v>2241.1999999999998</v>
      </c>
      <c r="B100" s="26" t="s">
        <v>26</v>
      </c>
      <c r="C100" s="27"/>
      <c r="D100" s="13"/>
    </row>
    <row r="101" spans="1:5" x14ac:dyDescent="0.3">
      <c r="A101" s="14">
        <v>2241.3000000000002</v>
      </c>
      <c r="B101" s="26" t="s">
        <v>27</v>
      </c>
      <c r="C101" s="27"/>
      <c r="D101" s="13">
        <v>538.98</v>
      </c>
    </row>
    <row r="102" spans="1:5" hidden="1" x14ac:dyDescent="0.3">
      <c r="A102" s="14">
        <v>2241.4</v>
      </c>
      <c r="B102" s="26" t="s">
        <v>28</v>
      </c>
      <c r="C102" s="27"/>
      <c r="D102" s="13"/>
    </row>
    <row r="103" spans="1:5" hidden="1" x14ac:dyDescent="0.3">
      <c r="A103" s="14">
        <v>2241.5</v>
      </c>
      <c r="B103" s="26" t="s">
        <v>29</v>
      </c>
      <c r="C103" s="27"/>
      <c r="D103" s="13"/>
    </row>
    <row r="104" spans="1:5" ht="38.25" hidden="1" customHeight="1" x14ac:dyDescent="0.3">
      <c r="A104" s="14">
        <v>2241.6</v>
      </c>
      <c r="B104" s="28" t="s">
        <v>30</v>
      </c>
      <c r="C104" s="27"/>
      <c r="D104" s="13"/>
    </row>
    <row r="105" spans="1:5" hidden="1" x14ac:dyDescent="0.3">
      <c r="A105" s="14">
        <v>2241.6999999999998</v>
      </c>
      <c r="B105" s="26" t="s">
        <v>31</v>
      </c>
      <c r="C105" s="27"/>
      <c r="D105" s="13"/>
    </row>
    <row r="106" spans="1:5" x14ac:dyDescent="0.3">
      <c r="A106" s="14">
        <v>2241.9</v>
      </c>
      <c r="B106" s="26" t="s">
        <v>32</v>
      </c>
      <c r="C106" s="27"/>
      <c r="D106" s="13">
        <v>2999.19</v>
      </c>
    </row>
    <row r="107" spans="1:5" hidden="1" outlineLevel="1" x14ac:dyDescent="0.3">
      <c r="A107" s="14"/>
      <c r="B107" s="15"/>
      <c r="C107" s="16">
        <f>SUM(C108:C122)</f>
        <v>2999.19</v>
      </c>
      <c r="D107" s="29"/>
      <c r="E107" s="18">
        <f>D106-C107</f>
        <v>0</v>
      </c>
    </row>
    <row r="108" spans="1:5" collapsed="1" x14ac:dyDescent="0.3">
      <c r="A108" s="14">
        <v>901</v>
      </c>
      <c r="B108" s="22" t="s">
        <v>33</v>
      </c>
      <c r="C108" s="17">
        <f>100+100+100</f>
        <v>300</v>
      </c>
      <c r="D108" s="17"/>
    </row>
    <row r="109" spans="1:5" x14ac:dyDescent="0.3">
      <c r="A109" s="14">
        <v>905</v>
      </c>
      <c r="B109" s="22" t="s">
        <v>34</v>
      </c>
      <c r="C109" s="17">
        <f>276</f>
        <v>276</v>
      </c>
      <c r="D109" s="17"/>
    </row>
    <row r="110" spans="1:5" x14ac:dyDescent="0.3">
      <c r="A110" s="14">
        <v>902</v>
      </c>
      <c r="B110" s="22" t="s">
        <v>35</v>
      </c>
      <c r="C110" s="17">
        <f>462.25*2</f>
        <v>924.5</v>
      </c>
      <c r="D110" s="17"/>
    </row>
    <row r="111" spans="1:5" x14ac:dyDescent="0.3">
      <c r="A111" s="14">
        <v>903</v>
      </c>
      <c r="B111" s="22" t="s">
        <v>36</v>
      </c>
      <c r="C111" s="17">
        <f>1255.69</f>
        <v>1255.69</v>
      </c>
      <c r="D111" s="17"/>
    </row>
    <row r="112" spans="1:5" x14ac:dyDescent="0.3">
      <c r="A112" s="14">
        <v>904</v>
      </c>
      <c r="B112" s="22" t="s">
        <v>37</v>
      </c>
      <c r="C112" s="17">
        <f>243</f>
        <v>243</v>
      </c>
      <c r="D112" s="17"/>
    </row>
    <row r="113" spans="1:4" hidden="1" x14ac:dyDescent="0.3">
      <c r="A113" s="14"/>
      <c r="B113" s="22"/>
      <c r="C113" s="17"/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30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ЗДО8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2024-04-26T10:42:25Z</dcterms:created>
  <dcterms:modified xsi:type="dcterms:W3CDTF">2024-04-26T10:42:27Z</dcterms:modified>
</cp:coreProperties>
</file>