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463703CB-01E1-42D3-84BD-1E4F6AEF54FE}" xr6:coauthVersionLast="36" xr6:coauthVersionMax="36" xr10:uidLastSave="{00000000-0000-0000-0000-000000000000}"/>
  <bookViews>
    <workbookView xWindow="0" yWindow="0" windowWidth="28800" windowHeight="11325" xr2:uid="{E73434E2-DF04-4B7A-A5EA-A00C10109244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G24" i="3" s="1"/>
  <c r="AH23" i="3"/>
  <c r="AE23" i="3"/>
  <c r="AB23" i="3"/>
  <c r="Y23" i="3"/>
  <c r="V23" i="3"/>
  <c r="S23" i="3"/>
  <c r="P23" i="3"/>
  <c r="M23" i="3"/>
  <c r="K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H22" i="3"/>
  <c r="E22" i="3" s="1"/>
  <c r="F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 s="1"/>
  <c r="G19" i="3" s="1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H16" i="3" s="1"/>
  <c r="E16" i="3" s="1"/>
  <c r="I16" i="3"/>
  <c r="F16" i="3" s="1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H14" i="3" s="1"/>
  <c r="I14" i="3"/>
  <c r="F14" i="3" s="1"/>
  <c r="AH13" i="3"/>
  <c r="AE13" i="3"/>
  <c r="AB13" i="3"/>
  <c r="Y13" i="3"/>
  <c r="V13" i="3"/>
  <c r="S13" i="3"/>
  <c r="P13" i="3"/>
  <c r="K13" i="3"/>
  <c r="I13" i="3"/>
  <c r="F13" i="3" s="1"/>
  <c r="AH12" i="3"/>
  <c r="AE12" i="3"/>
  <c r="AB12" i="3"/>
  <c r="Y12" i="3"/>
  <c r="V12" i="3"/>
  <c r="S12" i="3"/>
  <c r="P12" i="3"/>
  <c r="M12" i="3"/>
  <c r="K12" i="3"/>
  <c r="I12" i="3"/>
  <c r="H12" i="3"/>
  <c r="E12" i="3" s="1"/>
  <c r="G12" i="3" s="1"/>
  <c r="F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H10" i="3"/>
  <c r="AH9" i="3"/>
  <c r="AE9" i="3"/>
  <c r="AB9" i="3"/>
  <c r="Y9" i="3"/>
  <c r="V9" i="3"/>
  <c r="S9" i="3"/>
  <c r="P9" i="3"/>
  <c r="K9" i="3"/>
  <c r="I9" i="3"/>
  <c r="F9" i="3" s="1"/>
  <c r="C117" i="2"/>
  <c r="C116" i="2"/>
  <c r="C115" i="2"/>
  <c r="C114" i="2"/>
  <c r="C112" i="2" s="1"/>
  <c r="E112" i="2" s="1"/>
  <c r="C113" i="2"/>
  <c r="D106" i="2"/>
  <c r="C97" i="2"/>
  <c r="E97" i="2" s="1"/>
  <c r="D95" i="2"/>
  <c r="C86" i="2"/>
  <c r="E86" i="2" s="1"/>
  <c r="C78" i="2"/>
  <c r="E78" i="2" s="1"/>
  <c r="D75" i="2"/>
  <c r="D73" i="2"/>
  <c r="E73" i="2" s="1"/>
  <c r="C55" i="2"/>
  <c r="E55" i="2" s="1"/>
  <c r="C49" i="2"/>
  <c r="E49" i="2" s="1"/>
  <c r="C43" i="2"/>
  <c r="E43" i="2" s="1"/>
  <c r="C37" i="2"/>
  <c r="E37" i="2" s="1"/>
  <c r="D35" i="2"/>
  <c r="C24" i="2"/>
  <c r="C23" i="2"/>
  <c r="C22" i="2"/>
  <c r="C21" i="2"/>
  <c r="C20" i="2"/>
  <c r="C19" i="2"/>
  <c r="C18" i="2" s="1"/>
  <c r="E18" i="2" s="1"/>
  <c r="C8" i="2"/>
  <c r="E8" i="2" s="1"/>
  <c r="D4" i="2"/>
  <c r="D69" i="2" s="1"/>
  <c r="E5" i="2" l="1"/>
  <c r="E74" i="2"/>
  <c r="M16" i="3"/>
  <c r="M18" i="3"/>
  <c r="J25" i="3"/>
  <c r="J19" i="3"/>
  <c r="V27" i="3"/>
  <c r="AH27" i="3"/>
  <c r="M14" i="3"/>
  <c r="J16" i="3"/>
  <c r="J20" i="3"/>
  <c r="G26" i="3"/>
  <c r="F10" i="3"/>
  <c r="J12" i="3"/>
  <c r="AE27" i="3"/>
  <c r="J22" i="3"/>
  <c r="J26" i="3"/>
  <c r="S27" i="3"/>
  <c r="J18" i="3"/>
  <c r="E18" i="3"/>
  <c r="G18" i="3" s="1"/>
  <c r="M9" i="3"/>
  <c r="H9" i="3"/>
  <c r="Y27" i="3"/>
  <c r="G16" i="3"/>
  <c r="G22" i="3"/>
  <c r="J23" i="3"/>
  <c r="E23" i="3"/>
  <c r="G23" i="3" s="1"/>
  <c r="J24" i="3"/>
  <c r="P27" i="3"/>
  <c r="AB27" i="3"/>
  <c r="J10" i="3"/>
  <c r="E10" i="3"/>
  <c r="M13" i="3"/>
  <c r="H13" i="3"/>
  <c r="J14" i="3"/>
  <c r="E14" i="3"/>
  <c r="G14" i="3" s="1"/>
  <c r="M17" i="3"/>
  <c r="H17" i="3"/>
  <c r="K27" i="3"/>
  <c r="I27" i="3"/>
  <c r="H11" i="3"/>
  <c r="H15" i="3"/>
  <c r="F20" i="3"/>
  <c r="G20" i="3" s="1"/>
  <c r="H21" i="3"/>
  <c r="F25" i="3"/>
  <c r="G25" i="3" s="1"/>
  <c r="D126" i="2"/>
  <c r="E4" i="2"/>
  <c r="G10" i="3" l="1"/>
  <c r="J17" i="3"/>
  <c r="E17" i="3"/>
  <c r="G17" i="3" s="1"/>
  <c r="M27" i="3"/>
  <c r="J21" i="3"/>
  <c r="E21" i="3"/>
  <c r="G21" i="3" s="1"/>
  <c r="J9" i="3"/>
  <c r="E9" i="3"/>
  <c r="H27" i="3"/>
  <c r="J15" i="3"/>
  <c r="E15" i="3"/>
  <c r="G15" i="3" s="1"/>
  <c r="F27" i="3"/>
  <c r="J13" i="3"/>
  <c r="E13" i="3"/>
  <c r="G13" i="3" s="1"/>
  <c r="J11" i="3"/>
  <c r="E11" i="3"/>
  <c r="G11" i="3" s="1"/>
  <c r="E27" i="3" l="1"/>
  <c r="G9" i="3"/>
  <c r="G27" i="3" s="1"/>
  <c r="J27" i="3"/>
</calcChain>
</file>

<file path=xl/sharedStrings.xml><?xml version="1.0" encoding="utf-8"?>
<sst xmlns="http://schemas.openxmlformats.org/spreadsheetml/2006/main" count="115" uniqueCount="84">
  <si>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</si>
  <si>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</si>
  <si>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</si>
  <si>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</si>
  <si>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</si>
  <si>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</si>
  <si>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</si>
  <si>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</si>
  <si>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02,05,06.2024</t>
  </si>
  <si>
    <t>фарба / 06.2024</t>
  </si>
  <si>
    <t>лак / 06.2024</t>
  </si>
  <si>
    <t>емульсія / 06.2024</t>
  </si>
  <si>
    <t>буд.мат / 06.2024</t>
  </si>
  <si>
    <t>шпалери / 06.2024</t>
  </si>
  <si>
    <t>Миючі засоби /02.2024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</si>
  <si>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</si>
  <si>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</si>
  <si>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</si>
  <si>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</si>
  <si>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</si>
  <si>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</si>
  <si>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Ін.матеріали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</si>
  <si>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</si>
  <si>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</si>
  <si>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</si>
  <si>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</si>
  <si>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</si>
  <si>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</si>
  <si>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</si>
  <si>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оргтехніки / 05.2024</t>
  </si>
  <si>
    <t>Поточний ремонт покрівлі /03.2024</t>
  </si>
  <si>
    <t xml:space="preserve">Повірка засобів обліку </t>
  </si>
  <si>
    <t>Перезарядка вогнегасників</t>
  </si>
  <si>
    <t>Замір опору ізоляції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</si>
  <si>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</si>
  <si>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</si>
  <si>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</si>
  <si>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</si>
  <si>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</si>
  <si>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</si>
  <si>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</si>
  <si>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</si>
  <si>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</si>
  <si>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 xml:space="preserve"> заправка картр. / 01.2024</t>
  </si>
  <si>
    <t>моніторинг. та захист від шкідників / 02,03,04,05,06.2024</t>
  </si>
  <si>
    <t>дослідж. Змивів та проб питн. Води / 03,05.2024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</si>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</sst>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C1E64640-D843-4A13-A2C9-589D9FFB74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C7DF-DD0E-4695-941D-D6754552EE52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customWidth="1"/>
    <col min="15" max="16" width="21.140625" style="125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47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48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49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50</v>
      </c>
      <c r="B6" s="46" t="s">
        <v>51</v>
      </c>
      <c r="C6" s="47" t="s">
        <v>52</v>
      </c>
      <c r="D6" s="48"/>
      <c r="E6" s="49" t="s">
        <v>53</v>
      </c>
      <c r="F6" s="50"/>
      <c r="G6" s="51"/>
      <c r="H6" s="52" t="s">
        <v>54</v>
      </c>
      <c r="I6" s="53"/>
      <c r="J6" s="54"/>
      <c r="K6" s="55" t="s">
        <v>55</v>
      </c>
      <c r="L6" s="56"/>
      <c r="M6" s="57"/>
      <c r="N6" s="55" t="s">
        <v>56</v>
      </c>
      <c r="O6" s="56"/>
      <c r="P6" s="57"/>
      <c r="Q6" s="55" t="s">
        <v>57</v>
      </c>
      <c r="R6" s="56"/>
      <c r="S6" s="57"/>
      <c r="T6" s="58" t="s">
        <v>58</v>
      </c>
      <c r="U6" s="59"/>
      <c r="V6" s="54"/>
      <c r="W6" s="59" t="s">
        <v>59</v>
      </c>
      <c r="X6" s="59"/>
      <c r="Y6" s="60"/>
      <c r="Z6" s="58" t="s">
        <v>60</v>
      </c>
      <c r="AA6" s="59"/>
      <c r="AB6" s="54"/>
      <c r="AC6" s="61" t="s">
        <v>61</v>
      </c>
      <c r="AD6" s="62"/>
      <c r="AE6" s="63"/>
      <c r="AF6" s="58" t="s">
        <v>62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63</v>
      </c>
      <c r="F7" s="69" t="s">
        <v>64</v>
      </c>
      <c r="G7" s="70" t="s">
        <v>65</v>
      </c>
      <c r="H7" s="68" t="s">
        <v>63</v>
      </c>
      <c r="I7" s="69" t="s">
        <v>64</v>
      </c>
      <c r="J7" s="70" t="s">
        <v>65</v>
      </c>
      <c r="K7" s="68" t="s">
        <v>63</v>
      </c>
      <c r="L7" s="69" t="s">
        <v>64</v>
      </c>
      <c r="M7" s="70" t="s">
        <v>65</v>
      </c>
      <c r="N7" s="68" t="s">
        <v>63</v>
      </c>
      <c r="O7" s="69" t="s">
        <v>64</v>
      </c>
      <c r="P7" s="70" t="s">
        <v>65</v>
      </c>
      <c r="Q7" s="68" t="s">
        <v>63</v>
      </c>
      <c r="R7" s="69" t="s">
        <v>64</v>
      </c>
      <c r="S7" s="70" t="s">
        <v>65</v>
      </c>
      <c r="T7" s="68" t="s">
        <v>63</v>
      </c>
      <c r="U7" s="69" t="s">
        <v>64</v>
      </c>
      <c r="V7" s="70" t="s">
        <v>65</v>
      </c>
      <c r="W7" s="68" t="s">
        <v>63</v>
      </c>
      <c r="X7" s="69" t="s">
        <v>64</v>
      </c>
      <c r="Y7" s="70" t="s">
        <v>65</v>
      </c>
      <c r="Z7" s="68" t="s">
        <v>63</v>
      </c>
      <c r="AA7" s="69" t="s">
        <v>64</v>
      </c>
      <c r="AB7" s="70" t="s">
        <v>65</v>
      </c>
      <c r="AC7" s="68" t="s">
        <v>63</v>
      </c>
      <c r="AD7" s="69" t="s">
        <v>64</v>
      </c>
      <c r="AE7" s="70" t="s">
        <v>65</v>
      </c>
      <c r="AF7" s="68" t="s">
        <v>63</v>
      </c>
      <c r="AG7" s="69" t="s">
        <v>64</v>
      </c>
      <c r="AH7" s="70" t="s">
        <v>65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83</v>
      </c>
      <c r="B9" s="113">
        <v>2111</v>
      </c>
      <c r="C9" s="114" t="s">
        <v>66</v>
      </c>
      <c r="D9" s="115"/>
      <c r="E9" s="83">
        <f>H9+T9+W9+Z9+AC9++AF9</f>
        <v>3455047.2</v>
      </c>
      <c r="F9" s="84">
        <f>I9+U9+X9+AA9+AD9++AG9</f>
        <v>1714495.7</v>
      </c>
      <c r="G9" s="116">
        <f>E9-F9</f>
        <v>1740551.5000000002</v>
      </c>
      <c r="H9" s="83">
        <f>K9+N9+Q9</f>
        <v>3455047.2</v>
      </c>
      <c r="I9" s="84">
        <f>L9+O9+R9</f>
        <v>1714495.7</v>
      </c>
      <c r="J9" s="85">
        <f>H9-I9</f>
        <v>1740551.5000000002</v>
      </c>
      <c r="K9" s="89">
        <f>3228700+223740</f>
        <v>3452440</v>
      </c>
      <c r="L9" s="87">
        <v>1711888.5</v>
      </c>
      <c r="M9" s="88">
        <f>K9-L9</f>
        <v>1740551.5</v>
      </c>
      <c r="N9" s="89">
        <v>2607.1999999999998</v>
      </c>
      <c r="O9" s="87">
        <v>2607.1999999999998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67</v>
      </c>
      <c r="D10" s="99"/>
      <c r="E10" s="92">
        <f t="shared" ref="E10:F26" si="1">H10+T10+W10+Z10+AC10++AF10</f>
        <v>760698.6</v>
      </c>
      <c r="F10" s="93">
        <f t="shared" si="1"/>
        <v>378648.54000000004</v>
      </c>
      <c r="G10" s="117">
        <f>E10-F10</f>
        <v>382050.05999999994</v>
      </c>
      <c r="H10" s="92">
        <f>K10+N10+Q10</f>
        <v>760698.6</v>
      </c>
      <c r="I10" s="93">
        <f>L10+O10+R10</f>
        <v>378648.54000000004</v>
      </c>
      <c r="J10" s="95">
        <f>H10-I10</f>
        <v>382050.05999999994</v>
      </c>
      <c r="K10" s="86">
        <f>710315+49810</f>
        <v>760125</v>
      </c>
      <c r="L10" s="96">
        <v>378074.95</v>
      </c>
      <c r="M10" s="97">
        <f>K10-L10</f>
        <v>382050.05</v>
      </c>
      <c r="N10" s="86">
        <v>573.6</v>
      </c>
      <c r="O10" s="96">
        <v>573.59</v>
      </c>
      <c r="P10" s="97">
        <f>N10-O10</f>
        <v>9.9999999999909051E-3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25430.52</v>
      </c>
      <c r="F11" s="93">
        <f t="shared" si="1"/>
        <v>23777.42</v>
      </c>
      <c r="G11" s="117">
        <f t="shared" ref="G11:G25" si="2">E11-F11</f>
        <v>1653.1000000000022</v>
      </c>
      <c r="H11" s="92">
        <f t="shared" ref="H11:I26" si="3">K11+N11+Q11</f>
        <v>17131</v>
      </c>
      <c r="I11" s="93">
        <f t="shared" si="3"/>
        <v>15477.9</v>
      </c>
      <c r="J11" s="95">
        <f t="shared" ref="J11:J25" si="4">H11-I11</f>
        <v>1653.1000000000004</v>
      </c>
      <c r="K11" s="86">
        <f>37000-589-1000-13000-5280</f>
        <v>17131</v>
      </c>
      <c r="L11" s="96">
        <v>15477.9</v>
      </c>
      <c r="M11" s="97">
        <f t="shared" ref="M11:M25" si="5">K11-L11</f>
        <v>1653.1000000000004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8299.52</v>
      </c>
      <c r="X11" s="96">
        <v>8299.52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68</v>
      </c>
      <c r="D12" s="99"/>
      <c r="E12" s="92">
        <f t="shared" si="1"/>
        <v>758</v>
      </c>
      <c r="F12" s="93">
        <f t="shared" si="1"/>
        <v>0</v>
      </c>
      <c r="G12" s="94">
        <f t="shared" si="2"/>
        <v>758</v>
      </c>
      <c r="H12" s="92">
        <f>K12+N12+Q12</f>
        <v>758</v>
      </c>
      <c r="I12" s="93">
        <f t="shared" si="3"/>
        <v>0</v>
      </c>
      <c r="J12" s="95">
        <f t="shared" si="4"/>
        <v>758</v>
      </c>
      <c r="K12" s="86">
        <f>900-142</f>
        <v>758</v>
      </c>
      <c r="L12" s="96">
        <v>0</v>
      </c>
      <c r="M12" s="97">
        <f t="shared" si="5"/>
        <v>758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69</v>
      </c>
      <c r="D13" s="99"/>
      <c r="E13" s="92">
        <f t="shared" si="1"/>
        <v>675770</v>
      </c>
      <c r="F13" s="93">
        <f t="shared" si="1"/>
        <v>349397.97</v>
      </c>
      <c r="G13" s="117">
        <f t="shared" si="2"/>
        <v>326372.03000000003</v>
      </c>
      <c r="H13" s="92">
        <f t="shared" si="3"/>
        <v>404800</v>
      </c>
      <c r="I13" s="93">
        <f t="shared" si="3"/>
        <v>297096.74</v>
      </c>
      <c r="J13" s="95">
        <f t="shared" si="4"/>
        <v>107703.26000000001</v>
      </c>
      <c r="K13" s="86">
        <f>230000+174800</f>
        <v>404800</v>
      </c>
      <c r="L13" s="96">
        <v>297096.74</v>
      </c>
      <c r="M13" s="97">
        <f t="shared" si="5"/>
        <v>107703.26000000001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270970</v>
      </c>
      <c r="U13" s="96">
        <v>52301.23</v>
      </c>
      <c r="V13" s="97">
        <f t="shared" si="8"/>
        <v>218668.77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23</v>
      </c>
      <c r="D14" s="99"/>
      <c r="E14" s="92">
        <f t="shared" si="1"/>
        <v>265495</v>
      </c>
      <c r="F14" s="93">
        <f t="shared" si="1"/>
        <v>193596.18</v>
      </c>
      <c r="G14" s="117">
        <f t="shared" si="2"/>
        <v>71898.820000000007</v>
      </c>
      <c r="H14" s="92">
        <f t="shared" si="3"/>
        <v>265495</v>
      </c>
      <c r="I14" s="93">
        <f t="shared" si="3"/>
        <v>193596.18</v>
      </c>
      <c r="J14" s="95">
        <f t="shared" si="4"/>
        <v>71898.820000000007</v>
      </c>
      <c r="K14" s="86">
        <f>254745+10750</f>
        <v>265495</v>
      </c>
      <c r="L14" s="96">
        <v>193596.18</v>
      </c>
      <c r="M14" s="97">
        <f t="shared" si="5"/>
        <v>71898.820000000007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70</v>
      </c>
      <c r="D15" s="99"/>
      <c r="E15" s="92">
        <f t="shared" si="1"/>
        <v>1700.6</v>
      </c>
      <c r="F15" s="93">
        <f t="shared" si="1"/>
        <v>2225</v>
      </c>
      <c r="G15" s="117">
        <f t="shared" si="2"/>
        <v>-524.40000000000009</v>
      </c>
      <c r="H15" s="92">
        <f t="shared" si="3"/>
        <v>1700.6</v>
      </c>
      <c r="I15" s="93">
        <f t="shared" si="3"/>
        <v>2225</v>
      </c>
      <c r="J15" s="95">
        <f t="shared" si="4"/>
        <v>-524.40000000000009</v>
      </c>
      <c r="K15" s="86">
        <f>2170-469.4</f>
        <v>1700.6</v>
      </c>
      <c r="L15" s="96">
        <v>2225</v>
      </c>
      <c r="M15" s="97">
        <f t="shared" si="5"/>
        <v>-524.40000000000009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71</v>
      </c>
      <c r="D16" s="99"/>
      <c r="E16" s="92">
        <f t="shared" si="1"/>
        <v>506410</v>
      </c>
      <c r="F16" s="93">
        <f t="shared" si="1"/>
        <v>258502.37</v>
      </c>
      <c r="G16" s="117">
        <f t="shared" si="2"/>
        <v>247907.63</v>
      </c>
      <c r="H16" s="92">
        <f t="shared" si="3"/>
        <v>506410</v>
      </c>
      <c r="I16" s="93">
        <f t="shared" si="3"/>
        <v>258502.37</v>
      </c>
      <c r="J16" s="95">
        <f t="shared" si="4"/>
        <v>247907.63</v>
      </c>
      <c r="K16" s="86">
        <f>415400+91010</f>
        <v>506410</v>
      </c>
      <c r="L16" s="96">
        <v>258502.37</v>
      </c>
      <c r="M16" s="97">
        <f t="shared" si="5"/>
        <v>247907.63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72</v>
      </c>
      <c r="D17" s="99"/>
      <c r="E17" s="92">
        <f t="shared" si="1"/>
        <v>32220</v>
      </c>
      <c r="F17" s="93">
        <f t="shared" si="1"/>
        <v>18100.86</v>
      </c>
      <c r="G17" s="117">
        <f t="shared" si="2"/>
        <v>14119.14</v>
      </c>
      <c r="H17" s="92">
        <f t="shared" si="3"/>
        <v>32220</v>
      </c>
      <c r="I17" s="93">
        <f t="shared" si="3"/>
        <v>18100.86</v>
      </c>
      <c r="J17" s="95">
        <f t="shared" si="4"/>
        <v>14119.14</v>
      </c>
      <c r="K17" s="86">
        <f>21100+11120</f>
        <v>32220</v>
      </c>
      <c r="L17" s="96">
        <v>18100.86</v>
      </c>
      <c r="M17" s="97">
        <f t="shared" si="5"/>
        <v>14119.14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73</v>
      </c>
      <c r="D18" s="99"/>
      <c r="E18" s="92">
        <f t="shared" si="1"/>
        <v>211650</v>
      </c>
      <c r="F18" s="93">
        <f t="shared" si="1"/>
        <v>104057.97</v>
      </c>
      <c r="G18" s="117">
        <f t="shared" si="2"/>
        <v>107592.03</v>
      </c>
      <c r="H18" s="92">
        <f t="shared" si="3"/>
        <v>211650</v>
      </c>
      <c r="I18" s="93">
        <f t="shared" si="3"/>
        <v>104057.97</v>
      </c>
      <c r="J18" s="95">
        <f t="shared" si="4"/>
        <v>107592.03</v>
      </c>
      <c r="K18" s="86">
        <f>213500-1850</f>
        <v>211650</v>
      </c>
      <c r="L18" s="96">
        <v>104057.97</v>
      </c>
      <c r="M18" s="97">
        <f t="shared" si="5"/>
        <v>107592.03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74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75</v>
      </c>
      <c r="D20" s="99"/>
      <c r="E20" s="92">
        <f t="shared" si="1"/>
        <v>7950</v>
      </c>
      <c r="F20" s="93">
        <f t="shared" si="1"/>
        <v>3516.6</v>
      </c>
      <c r="G20" s="117">
        <f t="shared" si="2"/>
        <v>4433.3999999999996</v>
      </c>
      <c r="H20" s="92">
        <f t="shared" si="3"/>
        <v>7950</v>
      </c>
      <c r="I20" s="93">
        <f t="shared" si="3"/>
        <v>3516.6</v>
      </c>
      <c r="J20" s="95">
        <f t="shared" si="4"/>
        <v>4433.3999999999996</v>
      </c>
      <c r="K20" s="86">
        <v>7950</v>
      </c>
      <c r="L20" s="96">
        <v>3516.6</v>
      </c>
      <c r="M20" s="97">
        <f t="shared" si="5"/>
        <v>4433.3999999999996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76</v>
      </c>
      <c r="D21" s="118"/>
      <c r="E21" s="92">
        <f t="shared" si="1"/>
        <v>2914.4</v>
      </c>
      <c r="F21" s="93">
        <f t="shared" si="1"/>
        <v>2914.4</v>
      </c>
      <c r="G21" s="117">
        <f t="shared" si="2"/>
        <v>0</v>
      </c>
      <c r="H21" s="92">
        <f t="shared" si="3"/>
        <v>2914.4</v>
      </c>
      <c r="I21" s="93">
        <f t="shared" si="3"/>
        <v>2914.4</v>
      </c>
      <c r="J21" s="95">
        <f t="shared" si="4"/>
        <v>0</v>
      </c>
      <c r="K21" s="86">
        <f>770-40+600+1115+469.4</f>
        <v>2914.4</v>
      </c>
      <c r="L21" s="96">
        <v>2914.4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77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78</v>
      </c>
      <c r="D23" s="99"/>
      <c r="E23" s="92">
        <f t="shared" si="1"/>
        <v>1474</v>
      </c>
      <c r="F23" s="93">
        <f t="shared" si="1"/>
        <v>1470.46</v>
      </c>
      <c r="G23" s="117">
        <f t="shared" si="2"/>
        <v>3.5399999999999636</v>
      </c>
      <c r="H23" s="92">
        <f t="shared" si="3"/>
        <v>1474</v>
      </c>
      <c r="I23" s="93">
        <f t="shared" si="3"/>
        <v>1470.46</v>
      </c>
      <c r="J23" s="95">
        <f t="shared" si="4"/>
        <v>3.5399999999999636</v>
      </c>
      <c r="K23" s="86">
        <f>180+589-180+885</f>
        <v>1474</v>
      </c>
      <c r="L23" s="96">
        <v>1470.46</v>
      </c>
      <c r="M23" s="97">
        <f t="shared" si="5"/>
        <v>3.5399999999999636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79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80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81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86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82</v>
      </c>
      <c r="B27" s="107"/>
      <c r="C27" s="107"/>
      <c r="D27" s="123"/>
      <c r="E27" s="112">
        <f t="shared" ref="E27:U27" si="12">SUM(E9:E26)</f>
        <v>5947518.3199999994</v>
      </c>
      <c r="F27" s="110">
        <f t="shared" si="12"/>
        <v>3050703.47</v>
      </c>
      <c r="G27" s="108">
        <f t="shared" si="12"/>
        <v>2896814.85</v>
      </c>
      <c r="H27" s="112">
        <f t="shared" si="12"/>
        <v>5668248.7999999998</v>
      </c>
      <c r="I27" s="110">
        <f t="shared" si="12"/>
        <v>2990102.72</v>
      </c>
      <c r="J27" s="108">
        <f t="shared" si="12"/>
        <v>2678146.0799999996</v>
      </c>
      <c r="K27" s="112">
        <f t="shared" si="12"/>
        <v>5665068</v>
      </c>
      <c r="L27" s="110">
        <f t="shared" si="12"/>
        <v>2986921.93</v>
      </c>
      <c r="M27" s="111">
        <f t="shared" si="12"/>
        <v>2678146.0699999998</v>
      </c>
      <c r="N27" s="112">
        <f t="shared" si="12"/>
        <v>3180.7999999999997</v>
      </c>
      <c r="O27" s="110">
        <f t="shared" si="12"/>
        <v>3180.79</v>
      </c>
      <c r="P27" s="111">
        <f t="shared" si="12"/>
        <v>9.9999999999909051E-3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270970</v>
      </c>
      <c r="U27" s="110">
        <f t="shared" si="12"/>
        <v>52301.23</v>
      </c>
      <c r="V27" s="111">
        <f>SUM(V9:V25)</f>
        <v>218668.77</v>
      </c>
      <c r="W27" s="109">
        <f>SUM(W9:W26)</f>
        <v>8299.52</v>
      </c>
      <c r="X27" s="110">
        <f>SUM(X9:X26)</f>
        <v>8299.52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165F-3D59-489B-9998-5D1D819F91F1}">
  <sheetPr codeName="Лист11">
    <pageSetUpPr fitToPage="1"/>
  </sheetPr>
  <dimension ref="A1:O127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15477.9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15477.9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11761.9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11761.900000000001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1160+972+298</f>
        <v>2430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1676.94</f>
        <v>1676.94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19" t="s">
        <v>10</v>
      </c>
      <c r="C21" s="17">
        <f>2350</f>
        <v>2350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19" t="s">
        <v>12</v>
      </c>
      <c r="C23" s="17">
        <f>350</f>
        <v>350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509</v>
      </c>
      <c r="B24" s="20" t="s">
        <v>13</v>
      </c>
      <c r="C24" s="17">
        <f>4554.96</f>
        <v>4554.96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14</v>
      </c>
      <c r="C35" s="12"/>
      <c r="D35" s="13">
        <f>1839</f>
        <v>1839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15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16</v>
      </c>
      <c r="C42" s="12"/>
      <c r="D42" s="13">
        <v>1877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1877</v>
      </c>
      <c r="D43" s="17"/>
      <c r="E43" s="18">
        <f>D42-C43</f>
        <v>0</v>
      </c>
    </row>
    <row r="44" spans="1:15" collapsed="1" x14ac:dyDescent="0.3">
      <c r="A44" s="11"/>
      <c r="B44" s="20" t="s">
        <v>17</v>
      </c>
      <c r="C44" s="17">
        <v>525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18</v>
      </c>
      <c r="C45" s="17">
        <v>320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19</v>
      </c>
      <c r="C46" s="17">
        <v>1032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20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21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2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2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3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3"/>
      <c r="D70" s="24" t="s">
        <v>22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4" t="s">
        <v>22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4" t="s">
        <v>22</v>
      </c>
    </row>
    <row r="73" spans="1:15" ht="39.75" customHeight="1" x14ac:dyDescent="0.3">
      <c r="A73" s="4">
        <v>2240</v>
      </c>
      <c r="B73" s="5" t="s">
        <v>23</v>
      </c>
      <c r="C73" s="5"/>
      <c r="D73" s="6">
        <f>SUM(D75:D111)</f>
        <v>193596.18000000002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5">
        <v>2240</v>
      </c>
      <c r="B74" s="25"/>
      <c r="C74" s="10"/>
      <c r="D74" s="10">
        <f>ЗДО8!I14</f>
        <v>193596.18</v>
      </c>
      <c r="E74" s="8" t="b">
        <f>D74=D73</f>
        <v>1</v>
      </c>
    </row>
    <row r="75" spans="1:15" collapsed="1" x14ac:dyDescent="0.3">
      <c r="A75" s="14">
        <v>2240.1</v>
      </c>
      <c r="B75" s="12" t="s">
        <v>24</v>
      </c>
      <c r="C75" s="12"/>
      <c r="D75" s="13">
        <f>415+1102</f>
        <v>1517</v>
      </c>
    </row>
    <row r="76" spans="1:15" hidden="1" x14ac:dyDescent="0.3">
      <c r="A76" s="14">
        <v>2240.1999999999998</v>
      </c>
      <c r="B76" s="26" t="s">
        <v>25</v>
      </c>
      <c r="C76" s="27"/>
      <c r="D76" s="13"/>
    </row>
    <row r="77" spans="1:15" hidden="1" x14ac:dyDescent="0.3">
      <c r="A77" s="14">
        <v>2240.3000000000002</v>
      </c>
      <c r="B77" s="26" t="s">
        <v>26</v>
      </c>
      <c r="C77" s="27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6" t="s">
        <v>27</v>
      </c>
      <c r="C84" s="27"/>
      <c r="D84" s="13"/>
    </row>
    <row r="85" spans="1:5" x14ac:dyDescent="0.3">
      <c r="A85" s="14">
        <v>2240.5</v>
      </c>
      <c r="B85" s="26" t="s">
        <v>28</v>
      </c>
      <c r="C85" s="27"/>
      <c r="D85" s="13">
        <v>1500</v>
      </c>
    </row>
    <row r="86" spans="1:5" hidden="1" outlineLevel="1" x14ac:dyDescent="0.3">
      <c r="A86" s="14"/>
      <c r="B86" s="15"/>
      <c r="C86" s="16">
        <f>SUM(C87:C94)</f>
        <v>1500</v>
      </c>
      <c r="D86" s="17"/>
      <c r="E86" s="18">
        <f>D85-C86</f>
        <v>0</v>
      </c>
    </row>
    <row r="87" spans="1:5" ht="26.25" customHeight="1" collapsed="1" x14ac:dyDescent="0.3">
      <c r="A87" s="14">
        <v>504</v>
      </c>
      <c r="B87" s="19" t="s">
        <v>29</v>
      </c>
      <c r="C87" s="17">
        <v>1500</v>
      </c>
      <c r="D87" s="17"/>
    </row>
    <row r="88" spans="1:5" ht="26.25" hidden="1" customHeight="1" x14ac:dyDescent="0.3">
      <c r="A88" s="14"/>
      <c r="B88" s="20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6" t="s">
        <v>30</v>
      </c>
      <c r="C95" s="27"/>
      <c r="D95" s="13">
        <f>184112.57</f>
        <v>184112.57</v>
      </c>
    </row>
    <row r="96" spans="1:5" hidden="1" x14ac:dyDescent="0.3">
      <c r="A96" s="14">
        <v>2240.6999999999998</v>
      </c>
      <c r="B96" s="26" t="s">
        <v>31</v>
      </c>
      <c r="C96" s="27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6" t="s">
        <v>32</v>
      </c>
      <c r="C102" s="27"/>
      <c r="D102" s="13"/>
    </row>
    <row r="103" spans="1:15" hidden="1" x14ac:dyDescent="0.3">
      <c r="A103" s="14">
        <v>2240.9</v>
      </c>
      <c r="B103" s="26" t="s">
        <v>33</v>
      </c>
      <c r="C103" s="27"/>
      <c r="D103" s="13"/>
    </row>
    <row r="104" spans="1:15" hidden="1" x14ac:dyDescent="0.3">
      <c r="A104" s="14">
        <v>2241.1</v>
      </c>
      <c r="B104" s="26" t="s">
        <v>34</v>
      </c>
      <c r="C104" s="27"/>
      <c r="D104" s="13"/>
    </row>
    <row r="105" spans="1:15" hidden="1" x14ac:dyDescent="0.3">
      <c r="A105" s="14">
        <v>2241.1999999999998</v>
      </c>
      <c r="B105" s="26" t="s">
        <v>35</v>
      </c>
      <c r="C105" s="27"/>
      <c r="D105" s="13"/>
    </row>
    <row r="106" spans="1:15" x14ac:dyDescent="0.3">
      <c r="A106" s="14">
        <v>2241.3000000000002</v>
      </c>
      <c r="B106" s="26" t="s">
        <v>36</v>
      </c>
      <c r="C106" s="27"/>
      <c r="D106" s="13">
        <f>538.98+199.99+199.99+199.99</f>
        <v>1138.95</v>
      </c>
    </row>
    <row r="107" spans="1:15" hidden="1" x14ac:dyDescent="0.3">
      <c r="A107" s="14">
        <v>2241.4</v>
      </c>
      <c r="B107" s="26" t="s">
        <v>37</v>
      </c>
      <c r="C107" s="27"/>
      <c r="D107" s="13"/>
    </row>
    <row r="108" spans="1:15" hidden="1" x14ac:dyDescent="0.3">
      <c r="A108" s="14">
        <v>2241.5</v>
      </c>
      <c r="B108" s="26" t="s">
        <v>38</v>
      </c>
      <c r="C108" s="27"/>
      <c r="D108" s="13"/>
    </row>
    <row r="109" spans="1:15" ht="38.25" hidden="1" customHeight="1" x14ac:dyDescent="0.3">
      <c r="A109" s="14">
        <v>2241.6</v>
      </c>
      <c r="B109" s="28" t="s">
        <v>39</v>
      </c>
      <c r="C109" s="27"/>
      <c r="D109" s="13"/>
    </row>
    <row r="110" spans="1:15" hidden="1" x14ac:dyDescent="0.3">
      <c r="A110" s="14">
        <v>2241.6999999999998</v>
      </c>
      <c r="B110" s="26" t="s">
        <v>40</v>
      </c>
      <c r="C110" s="27"/>
      <c r="D110" s="13"/>
    </row>
    <row r="111" spans="1:15" x14ac:dyDescent="0.3">
      <c r="A111" s="14">
        <v>2241.9</v>
      </c>
      <c r="B111" s="26" t="s">
        <v>41</v>
      </c>
      <c r="C111" s="27"/>
      <c r="D111" s="13">
        <v>5327.66</v>
      </c>
    </row>
    <row r="112" spans="1:15" hidden="1" outlineLevel="1" x14ac:dyDescent="0.3">
      <c r="A112" s="14"/>
      <c r="B112" s="15"/>
      <c r="C112" s="16">
        <f>SUM(C113:C127)</f>
        <v>5327.66</v>
      </c>
      <c r="D112" s="29"/>
      <c r="E112" s="18">
        <f>D111-C112</f>
        <v>0</v>
      </c>
    </row>
    <row r="113" spans="1:4" collapsed="1" x14ac:dyDescent="0.3">
      <c r="A113" s="14">
        <v>901</v>
      </c>
      <c r="B113" s="22" t="s">
        <v>42</v>
      </c>
      <c r="C113" s="17">
        <f>100*5</f>
        <v>500</v>
      </c>
      <c r="D113" s="17"/>
    </row>
    <row r="114" spans="1:4" x14ac:dyDescent="0.3">
      <c r="A114" s="14">
        <v>905</v>
      </c>
      <c r="B114" s="22" t="s">
        <v>43</v>
      </c>
      <c r="C114" s="17">
        <f>276</f>
        <v>276</v>
      </c>
      <c r="D114" s="17"/>
    </row>
    <row r="115" spans="1:4" x14ac:dyDescent="0.3">
      <c r="A115" s="14">
        <v>902</v>
      </c>
      <c r="B115" s="22" t="s">
        <v>44</v>
      </c>
      <c r="C115" s="17">
        <f>462.25*5</f>
        <v>2311.25</v>
      </c>
      <c r="D115" s="17"/>
    </row>
    <row r="116" spans="1:4" x14ac:dyDescent="0.3">
      <c r="A116" s="14">
        <v>903</v>
      </c>
      <c r="B116" s="22" t="s">
        <v>45</v>
      </c>
      <c r="C116" s="17">
        <f>1255.69+498.72</f>
        <v>1754.41</v>
      </c>
      <c r="D116" s="17"/>
    </row>
    <row r="117" spans="1:4" x14ac:dyDescent="0.3">
      <c r="A117" s="14">
        <v>904</v>
      </c>
      <c r="B117" s="22" t="s">
        <v>46</v>
      </c>
      <c r="C117" s="17">
        <f>243*2</f>
        <v>486</v>
      </c>
      <c r="D117" s="17"/>
    </row>
    <row r="118" spans="1:4" hidden="1" x14ac:dyDescent="0.3">
      <c r="A118" s="14"/>
      <c r="B118" s="22"/>
      <c r="C118" s="17"/>
      <c r="D118" s="17"/>
    </row>
    <row r="119" spans="1:4" hidden="1" x14ac:dyDescent="0.3">
      <c r="A119" s="14"/>
      <c r="B119" s="22"/>
      <c r="C119" s="17"/>
      <c r="D119" s="17"/>
    </row>
    <row r="120" spans="1:4" hidden="1" x14ac:dyDescent="0.3">
      <c r="A120" s="14"/>
      <c r="B120" s="30"/>
      <c r="C120" s="17"/>
      <c r="D120" s="17"/>
    </row>
    <row r="121" spans="1:4" hidden="1" x14ac:dyDescent="0.3">
      <c r="A121" s="14"/>
      <c r="B121" s="20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1"/>
      <c r="D126" s="3" t="b">
        <f>D73=D74</f>
        <v>1</v>
      </c>
    </row>
    <row r="127" spans="1:4" hidden="1" collapsed="1" x14ac:dyDescent="0.3">
      <c r="B127" s="31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2024-08-02T08:45:58Z</dcterms:created>
  <dcterms:modified xsi:type="dcterms:W3CDTF">2024-08-02T08:46:00Z</dcterms:modified>
</cp:coreProperties>
</file>