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79670A74-CABA-4F3A-A587-3E19B834BF11}" xr6:coauthVersionLast="36" xr6:coauthVersionMax="36" xr10:uidLastSave="{00000000-0000-0000-0000-000000000000}"/>
  <bookViews>
    <workbookView xWindow="0" yWindow="0" windowWidth="28800" windowHeight="12225" xr2:uid="{18B48CDC-B177-4370-A9D1-095DDCA42CE4}"/>
  </bookViews>
  <sheets>
    <sheet name="ЗДО8" sheetId="3" r:id="rId1"/>
    <sheet name="КЕКВ заг.ф. 2210 і 2240" sheetId="2" r:id="rId2"/>
  </sheets>
  <definedNames>
    <definedName name="_xlnm.Print_Area" localSheetId="1">'КЕКВ заг.ф. 2210 і 2240'!$A$1:$E$126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J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J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/>
  <c r="AH16" i="3"/>
  <c r="AE16" i="3"/>
  <c r="AB16" i="3"/>
  <c r="Y16" i="3"/>
  <c r="V16" i="3"/>
  <c r="S16" i="3"/>
  <c r="P16" i="3"/>
  <c r="M16" i="3"/>
  <c r="K16" i="3"/>
  <c r="H16" i="3" s="1"/>
  <c r="I16" i="3"/>
  <c r="F16" i="3" s="1"/>
  <c r="AH15" i="3"/>
  <c r="AE15" i="3"/>
  <c r="AB15" i="3"/>
  <c r="Y15" i="3"/>
  <c r="V15" i="3"/>
  <c r="S15" i="3"/>
  <c r="P15" i="3"/>
  <c r="M15" i="3"/>
  <c r="K15" i="3"/>
  <c r="H15" i="3" s="1"/>
  <c r="I15" i="3"/>
  <c r="F15" i="3" s="1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K12" i="3"/>
  <c r="H12" i="3" s="1"/>
  <c r="I12" i="3"/>
  <c r="F12" i="3" s="1"/>
  <c r="AH11" i="3"/>
  <c r="AE11" i="3"/>
  <c r="AB11" i="3"/>
  <c r="W11" i="3"/>
  <c r="W27" i="3" s="1"/>
  <c r="V11" i="3"/>
  <c r="S11" i="3"/>
  <c r="P11" i="3"/>
  <c r="K11" i="3"/>
  <c r="H11" i="3" s="1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H9" i="3"/>
  <c r="E9" i="3" s="1"/>
  <c r="C119" i="2"/>
  <c r="C117" i="2"/>
  <c r="C116" i="2"/>
  <c r="C112" i="2" s="1"/>
  <c r="E112" i="2" s="1"/>
  <c r="C115" i="2"/>
  <c r="C114" i="2"/>
  <c r="C113" i="2"/>
  <c r="D106" i="2"/>
  <c r="C97" i="2"/>
  <c r="E97" i="2" s="1"/>
  <c r="D95" i="2"/>
  <c r="C87" i="2"/>
  <c r="C86" i="2"/>
  <c r="E86" i="2" s="1"/>
  <c r="C78" i="2"/>
  <c r="E78" i="2" s="1"/>
  <c r="D75" i="2"/>
  <c r="D73" i="2"/>
  <c r="D126" i="2" s="1"/>
  <c r="C55" i="2"/>
  <c r="E55" i="2" s="1"/>
  <c r="C49" i="2"/>
  <c r="E49" i="2" s="1"/>
  <c r="C43" i="2"/>
  <c r="E43" i="2" s="1"/>
  <c r="C37" i="2"/>
  <c r="E37" i="2" s="1"/>
  <c r="D35" i="2"/>
  <c r="C25" i="2"/>
  <c r="C24" i="2"/>
  <c r="C23" i="2"/>
  <c r="C22" i="2"/>
  <c r="C21" i="2"/>
  <c r="C20" i="2"/>
  <c r="C19" i="2"/>
  <c r="C18" i="2" s="1"/>
  <c r="E18" i="2" s="1"/>
  <c r="C8" i="2"/>
  <c r="E8" i="2" s="1"/>
  <c r="D4" i="2"/>
  <c r="E5" i="2" s="1"/>
  <c r="E73" i="2" l="1"/>
  <c r="E4" i="2"/>
  <c r="G22" i="3"/>
  <c r="M11" i="3"/>
  <c r="H21" i="3"/>
  <c r="J10" i="3"/>
  <c r="J11" i="3"/>
  <c r="E11" i="3"/>
  <c r="J16" i="3"/>
  <c r="E16" i="3"/>
  <c r="G16" i="3" s="1"/>
  <c r="J12" i="3"/>
  <c r="E12" i="3"/>
  <c r="G12" i="3" s="1"/>
  <c r="G10" i="3"/>
  <c r="Y11" i="3"/>
  <c r="M12" i="3"/>
  <c r="E25" i="3"/>
  <c r="G25" i="3" s="1"/>
  <c r="V27" i="3"/>
  <c r="S27" i="3"/>
  <c r="AE27" i="3"/>
  <c r="E20" i="3"/>
  <c r="G20" i="3" s="1"/>
  <c r="AH27" i="3"/>
  <c r="K27" i="3"/>
  <c r="J22" i="3"/>
  <c r="I27" i="3"/>
  <c r="F9" i="3"/>
  <c r="F27" i="3" s="1"/>
  <c r="Y27" i="3"/>
  <c r="M14" i="3"/>
  <c r="H14" i="3"/>
  <c r="J15" i="3"/>
  <c r="E15" i="3"/>
  <c r="G15" i="3" s="1"/>
  <c r="J21" i="3"/>
  <c r="E21" i="3"/>
  <c r="G21" i="3" s="1"/>
  <c r="J26" i="3"/>
  <c r="E26" i="3"/>
  <c r="G26" i="3" s="1"/>
  <c r="P27" i="3"/>
  <c r="AB27" i="3"/>
  <c r="G11" i="3"/>
  <c r="M18" i="3"/>
  <c r="H18" i="3"/>
  <c r="J19" i="3"/>
  <c r="E19" i="3"/>
  <c r="G19" i="3" s="1"/>
  <c r="M23" i="3"/>
  <c r="H23" i="3"/>
  <c r="J24" i="3"/>
  <c r="E24" i="3"/>
  <c r="G24" i="3" s="1"/>
  <c r="J9" i="3"/>
  <c r="H13" i="3"/>
  <c r="H17" i="3"/>
  <c r="D69" i="2"/>
  <c r="E74" i="2"/>
  <c r="H27" i="3" l="1"/>
  <c r="M27" i="3"/>
  <c r="E17" i="3"/>
  <c r="G17" i="3" s="1"/>
  <c r="J17" i="3"/>
  <c r="G9" i="3"/>
  <c r="E13" i="3"/>
  <c r="J13" i="3"/>
  <c r="J14" i="3"/>
  <c r="E14" i="3"/>
  <c r="G14" i="3" s="1"/>
  <c r="J23" i="3"/>
  <c r="E23" i="3"/>
  <c r="G23" i="3" s="1"/>
  <c r="J18" i="3"/>
  <c r="E18" i="3"/>
  <c r="G18" i="3" s="1"/>
  <c r="J27" i="3" l="1"/>
  <c r="G13" i="3"/>
  <c r="G27" i="3" s="1"/>
  <c r="E27" i="3"/>
</calcChain>
</file>

<file path=xl/sharedStrings.xml><?xml version="1.0" encoding="utf-8"?>
<sst xmlns="http://schemas.openxmlformats.org/spreadsheetml/2006/main" count="119" uniqueCount="88">
  <si>
    <t>Касові видатки ЗДО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</si>
  <si>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</si>
  <si>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</si>
  <si>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</si>
  <si>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</si>
  <si>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</si>
  <si>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</si>
  <si>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</si>
  <si>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02,05,06.2024</t>
  </si>
  <si>
    <t>фарба / 06.2024</t>
  </si>
  <si>
    <t>лак / 06.2024</t>
  </si>
  <si>
    <t>емульсія / 06.2024</t>
  </si>
  <si>
    <t>буд.мат / 06.2024</t>
  </si>
  <si>
    <t>шпалери / 06.2024</t>
  </si>
  <si>
    <t>сантехніка / 08.2024</t>
  </si>
  <si>
    <t>Миючі засоби /02.2024</t>
  </si>
  <si>
    <t>Меблі</t>
  </si>
  <si>
    <t>Бензин</t>
  </si>
  <si>
    <t>бензин А-95 / 04.2024</t>
  </si>
  <si>
    <t>масло / 05.2024</t>
  </si>
  <si>
    <t>бензин А-95 / 06.2025</t>
  </si>
  <si>
    <t>Запчастини</t>
  </si>
  <si>
    <t>Ін.матеріали</t>
  </si>
  <si>
    <t>-</t>
  </si>
  <si>
    <t>Оплата послуг (крім комунальних) </t>
  </si>
  <si>
    <t>Медогляд 03,07.2024</t>
  </si>
  <si>
    <t>Страхування</t>
  </si>
  <si>
    <t>Транспортні послуги</t>
  </si>
  <si>
    <t>Оренда приміщень</t>
  </si>
  <si>
    <t>Поточний ремонт</t>
  </si>
  <si>
    <t>оргтехніки / 05,08.2024</t>
  </si>
  <si>
    <t>Поточний ремонт покрівлі /03.2024</t>
  </si>
  <si>
    <t xml:space="preserve">Повірка засобів обліку </t>
  </si>
  <si>
    <t>Перезарядка вогнегасників 09.2024</t>
  </si>
  <si>
    <t>Замір опору ізоляції ДПРЧ-5 УДСНС України у Вол.обл.</t>
  </si>
  <si>
    <t>Кадастр</t>
  </si>
  <si>
    <t>Послуги банку</t>
  </si>
  <si>
    <t>Послуги зв'язку, інтернет 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</si>
  <si>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</si>
  <si>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</si>
  <si>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</si>
  <si>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</si>
  <si>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</si>
  <si>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</si>
  <si>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 xml:space="preserve"> заправка картр. / 01,08.2024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</si>
  <si>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</si>
  <si>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</si>
  <si>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</si>
  <si>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промивка системи опалення / 08.2024</t>
  </si>
  <si>
    <t>регенерація картр / 08.2024</t>
  </si>
  <si>
    <t>замір опору ізоляції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</si>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</sst>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C7787F06-9F7E-4829-8F01-A91BFE401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58E7-54AA-41FA-93A6-6F7F36E1F5B7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90" customWidth="1"/>
    <col min="5" max="5" width="25" style="90" customWidth="1"/>
    <col min="6" max="10" width="25" style="125" customWidth="1"/>
    <col min="11" max="11" width="25" style="90" customWidth="1"/>
    <col min="12" max="13" width="25" style="125" customWidth="1"/>
    <col min="14" max="14" width="21.140625" style="90" customWidth="1"/>
    <col min="15" max="16" width="21.140625" style="125" customWidth="1"/>
    <col min="17" max="17" width="21.140625" style="90" hidden="1" customWidth="1"/>
    <col min="18" max="19" width="21.140625" style="125" hidden="1" customWidth="1"/>
    <col min="20" max="20" width="18.85546875" style="90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90" hidden="1" customWidth="1"/>
    <col min="27" max="28" width="18.85546875" style="125" hidden="1" customWidth="1"/>
    <col min="29" max="29" width="18.85546875" style="90" hidden="1" customWidth="1"/>
    <col min="30" max="31" width="18.85546875" style="125" hidden="1" customWidth="1"/>
    <col min="32" max="32" width="18.85546875" style="90" hidden="1" customWidth="1"/>
    <col min="33" max="34" width="18.85546875" style="125" hidden="1" customWidth="1"/>
    <col min="35" max="37" width="18.140625" style="125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51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52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53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54</v>
      </c>
      <c r="B6" s="46" t="s">
        <v>55</v>
      </c>
      <c r="C6" s="47" t="s">
        <v>56</v>
      </c>
      <c r="D6" s="48"/>
      <c r="E6" s="49" t="s">
        <v>57</v>
      </c>
      <c r="F6" s="50"/>
      <c r="G6" s="51"/>
      <c r="H6" s="52" t="s">
        <v>58</v>
      </c>
      <c r="I6" s="53"/>
      <c r="J6" s="54"/>
      <c r="K6" s="55" t="s">
        <v>59</v>
      </c>
      <c r="L6" s="56"/>
      <c r="M6" s="57"/>
      <c r="N6" s="55" t="s">
        <v>60</v>
      </c>
      <c r="O6" s="56"/>
      <c r="P6" s="57"/>
      <c r="Q6" s="55" t="s">
        <v>61</v>
      </c>
      <c r="R6" s="56"/>
      <c r="S6" s="57"/>
      <c r="T6" s="58" t="s">
        <v>62</v>
      </c>
      <c r="U6" s="59"/>
      <c r="V6" s="54"/>
      <c r="W6" s="59" t="s">
        <v>63</v>
      </c>
      <c r="X6" s="59"/>
      <c r="Y6" s="60"/>
      <c r="Z6" s="58" t="s">
        <v>64</v>
      </c>
      <c r="AA6" s="59"/>
      <c r="AB6" s="54"/>
      <c r="AC6" s="61" t="s">
        <v>65</v>
      </c>
      <c r="AD6" s="62"/>
      <c r="AE6" s="63"/>
      <c r="AF6" s="58" t="s">
        <v>66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67</v>
      </c>
      <c r="F7" s="69" t="s">
        <v>68</v>
      </c>
      <c r="G7" s="70" t="s">
        <v>69</v>
      </c>
      <c r="H7" s="68" t="s">
        <v>67</v>
      </c>
      <c r="I7" s="69" t="s">
        <v>68</v>
      </c>
      <c r="J7" s="70" t="s">
        <v>69</v>
      </c>
      <c r="K7" s="68" t="s">
        <v>67</v>
      </c>
      <c r="L7" s="69" t="s">
        <v>68</v>
      </c>
      <c r="M7" s="70" t="s">
        <v>69</v>
      </c>
      <c r="N7" s="68" t="s">
        <v>67</v>
      </c>
      <c r="O7" s="69" t="s">
        <v>68</v>
      </c>
      <c r="P7" s="70" t="s">
        <v>69</v>
      </c>
      <c r="Q7" s="68" t="s">
        <v>67</v>
      </c>
      <c r="R7" s="69" t="s">
        <v>68</v>
      </c>
      <c r="S7" s="70" t="s">
        <v>69</v>
      </c>
      <c r="T7" s="68" t="s">
        <v>67</v>
      </c>
      <c r="U7" s="69" t="s">
        <v>68</v>
      </c>
      <c r="V7" s="70" t="s">
        <v>69</v>
      </c>
      <c r="W7" s="68" t="s">
        <v>67</v>
      </c>
      <c r="X7" s="69" t="s">
        <v>68</v>
      </c>
      <c r="Y7" s="70" t="s">
        <v>69</v>
      </c>
      <c r="Z7" s="68" t="s">
        <v>67</v>
      </c>
      <c r="AA7" s="69" t="s">
        <v>68</v>
      </c>
      <c r="AB7" s="70" t="s">
        <v>69</v>
      </c>
      <c r="AC7" s="68" t="s">
        <v>67</v>
      </c>
      <c r="AD7" s="69" t="s">
        <v>68</v>
      </c>
      <c r="AE7" s="70" t="s">
        <v>69</v>
      </c>
      <c r="AF7" s="68" t="s">
        <v>67</v>
      </c>
      <c r="AG7" s="69" t="s">
        <v>68</v>
      </c>
      <c r="AH7" s="70" t="s">
        <v>69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87</v>
      </c>
      <c r="B9" s="113">
        <v>2111</v>
      </c>
      <c r="C9" s="114" t="s">
        <v>70</v>
      </c>
      <c r="D9" s="115"/>
      <c r="E9" s="83">
        <f>H9+T9+W9+Z9+AC9++AF9</f>
        <v>3379607.2</v>
      </c>
      <c r="F9" s="84">
        <f>I9+U9+X9+AA9+AD9++AG9</f>
        <v>2247866.5</v>
      </c>
      <c r="G9" s="116">
        <f>E9-F9</f>
        <v>1131740.7000000002</v>
      </c>
      <c r="H9" s="83">
        <f>K9+N9+Q9</f>
        <v>3379607.2</v>
      </c>
      <c r="I9" s="84">
        <f>L9+O9+R9</f>
        <v>2247866.5</v>
      </c>
      <c r="J9" s="85">
        <f>H9-I9</f>
        <v>1131740.7000000002</v>
      </c>
      <c r="K9" s="89">
        <v>3377000</v>
      </c>
      <c r="L9" s="87">
        <v>2245259.2999999998</v>
      </c>
      <c r="M9" s="88">
        <f>K9-L9</f>
        <v>1131740.7000000002</v>
      </c>
      <c r="N9" s="89">
        <v>2607.1999999999998</v>
      </c>
      <c r="O9" s="87">
        <v>2607.1999999999998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71</v>
      </c>
      <c r="D10" s="99"/>
      <c r="E10" s="92">
        <f t="shared" ref="E10:F26" si="1">H10+T10+W10+Z10+AC10++AF10</f>
        <v>739273.6</v>
      </c>
      <c r="F10" s="93">
        <f t="shared" si="1"/>
        <v>501967.27</v>
      </c>
      <c r="G10" s="117">
        <f>E10-F10</f>
        <v>237306.32999999996</v>
      </c>
      <c r="H10" s="92">
        <f>K10+N10+Q10</f>
        <v>739273.6</v>
      </c>
      <c r="I10" s="93">
        <f>L10+O10+R10</f>
        <v>501967.27</v>
      </c>
      <c r="J10" s="95">
        <f>H10-I10</f>
        <v>237306.32999999996</v>
      </c>
      <c r="K10" s="86">
        <v>738700</v>
      </c>
      <c r="L10" s="96">
        <v>501393.68</v>
      </c>
      <c r="M10" s="97">
        <f>K10-L10</f>
        <v>237306.32</v>
      </c>
      <c r="N10" s="86">
        <v>573.6</v>
      </c>
      <c r="O10" s="96">
        <v>573.59</v>
      </c>
      <c r="P10" s="97">
        <f>N10-O10</f>
        <v>9.9999999999909051E-3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60730.520000000004</v>
      </c>
      <c r="F11" s="93">
        <f t="shared" si="1"/>
        <v>51592.42</v>
      </c>
      <c r="G11" s="117">
        <f t="shared" ref="G11:G25" si="2">E11-F11</f>
        <v>9138.1000000000058</v>
      </c>
      <c r="H11" s="92">
        <f t="shared" ref="H11:I26" si="3">K11+N11+Q11</f>
        <v>28431</v>
      </c>
      <c r="I11" s="93">
        <f t="shared" si="3"/>
        <v>19292.900000000001</v>
      </c>
      <c r="J11" s="95">
        <f t="shared" ref="J11:J25" si="4">H11-I11</f>
        <v>9138.0999999999985</v>
      </c>
      <c r="K11" s="86">
        <f>37000-589-1000-13000-5280+11300</f>
        <v>28431</v>
      </c>
      <c r="L11" s="96">
        <v>19292.900000000001</v>
      </c>
      <c r="M11" s="97">
        <f t="shared" ref="M11:M25" si="5">K11-L11</f>
        <v>9138.0999999999985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f>8299.52+24000</f>
        <v>32299.52</v>
      </c>
      <c r="X11" s="96">
        <v>32299.52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72</v>
      </c>
      <c r="D12" s="99"/>
      <c r="E12" s="92">
        <f t="shared" si="1"/>
        <v>758</v>
      </c>
      <c r="F12" s="93">
        <f t="shared" si="1"/>
        <v>0</v>
      </c>
      <c r="G12" s="94">
        <f t="shared" si="2"/>
        <v>758</v>
      </c>
      <c r="H12" s="92">
        <f>K12+N12+Q12</f>
        <v>758</v>
      </c>
      <c r="I12" s="93">
        <f t="shared" si="3"/>
        <v>0</v>
      </c>
      <c r="J12" s="95">
        <f t="shared" si="4"/>
        <v>758</v>
      </c>
      <c r="K12" s="86">
        <f>900-142</f>
        <v>758</v>
      </c>
      <c r="L12" s="96">
        <v>0</v>
      </c>
      <c r="M12" s="97">
        <f t="shared" si="5"/>
        <v>758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73</v>
      </c>
      <c r="D13" s="99"/>
      <c r="E13" s="92">
        <f t="shared" si="1"/>
        <v>713420</v>
      </c>
      <c r="F13" s="93">
        <f t="shared" si="1"/>
        <v>486687</v>
      </c>
      <c r="G13" s="117">
        <f t="shared" si="2"/>
        <v>226733</v>
      </c>
      <c r="H13" s="92">
        <f t="shared" si="3"/>
        <v>442450</v>
      </c>
      <c r="I13" s="93">
        <f t="shared" si="3"/>
        <v>310556.79999999999</v>
      </c>
      <c r="J13" s="95">
        <f t="shared" si="4"/>
        <v>131893.20000000001</v>
      </c>
      <c r="K13" s="86">
        <f>230000+174800+37650</f>
        <v>442450</v>
      </c>
      <c r="L13" s="96">
        <v>310556.79999999999</v>
      </c>
      <c r="M13" s="97">
        <f t="shared" si="5"/>
        <v>131893.20000000001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270970</v>
      </c>
      <c r="U13" s="96">
        <v>176130.2</v>
      </c>
      <c r="V13" s="97">
        <f t="shared" si="8"/>
        <v>94839.799999999988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24</v>
      </c>
      <c r="D14" s="99"/>
      <c r="E14" s="92">
        <f t="shared" si="1"/>
        <v>276295</v>
      </c>
      <c r="F14" s="93">
        <f t="shared" si="1"/>
        <v>215055.3</v>
      </c>
      <c r="G14" s="117">
        <f t="shared" si="2"/>
        <v>61239.700000000012</v>
      </c>
      <c r="H14" s="92">
        <f t="shared" si="3"/>
        <v>276295</v>
      </c>
      <c r="I14" s="93">
        <f t="shared" si="3"/>
        <v>215055.3</v>
      </c>
      <c r="J14" s="95">
        <f t="shared" si="4"/>
        <v>61239.700000000012</v>
      </c>
      <c r="K14" s="86">
        <f>254745+10750+10800</f>
        <v>276295</v>
      </c>
      <c r="L14" s="96">
        <v>215055.3</v>
      </c>
      <c r="M14" s="97">
        <f t="shared" si="5"/>
        <v>61239.700000000012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74</v>
      </c>
      <c r="D15" s="99"/>
      <c r="E15" s="92">
        <f t="shared" si="1"/>
        <v>2250.6</v>
      </c>
      <c r="F15" s="93">
        <f t="shared" si="1"/>
        <v>2225</v>
      </c>
      <c r="G15" s="117">
        <f t="shared" si="2"/>
        <v>25.599999999999909</v>
      </c>
      <c r="H15" s="92">
        <f t="shared" si="3"/>
        <v>2250.6</v>
      </c>
      <c r="I15" s="93">
        <f t="shared" si="3"/>
        <v>2225</v>
      </c>
      <c r="J15" s="95">
        <f t="shared" si="4"/>
        <v>25.599999999999909</v>
      </c>
      <c r="K15" s="86">
        <f>2170-469.4+550</f>
        <v>2250.6</v>
      </c>
      <c r="L15" s="96">
        <v>2225</v>
      </c>
      <c r="M15" s="97">
        <f t="shared" si="5"/>
        <v>25.599999999999909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75</v>
      </c>
      <c r="D16" s="99"/>
      <c r="E16" s="92">
        <f t="shared" si="1"/>
        <v>475180</v>
      </c>
      <c r="F16" s="93">
        <f t="shared" si="1"/>
        <v>258502.37</v>
      </c>
      <c r="G16" s="117">
        <f t="shared" si="2"/>
        <v>216677.63</v>
      </c>
      <c r="H16" s="92">
        <f t="shared" si="3"/>
        <v>475180</v>
      </c>
      <c r="I16" s="93">
        <f t="shared" si="3"/>
        <v>258502.37</v>
      </c>
      <c r="J16" s="95">
        <f t="shared" si="4"/>
        <v>216677.63</v>
      </c>
      <c r="K16" s="86">
        <f>415400+91010-31230</f>
        <v>475180</v>
      </c>
      <c r="L16" s="96">
        <v>258502.37</v>
      </c>
      <c r="M16" s="97">
        <f t="shared" si="5"/>
        <v>216677.63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76</v>
      </c>
      <c r="D17" s="99"/>
      <c r="E17" s="92">
        <f t="shared" si="1"/>
        <v>44850</v>
      </c>
      <c r="F17" s="93">
        <f t="shared" si="1"/>
        <v>24121.54</v>
      </c>
      <c r="G17" s="117">
        <f t="shared" si="2"/>
        <v>20728.46</v>
      </c>
      <c r="H17" s="92">
        <f t="shared" si="3"/>
        <v>44850</v>
      </c>
      <c r="I17" s="93">
        <f t="shared" si="3"/>
        <v>24121.54</v>
      </c>
      <c r="J17" s="95">
        <f t="shared" si="4"/>
        <v>20728.46</v>
      </c>
      <c r="K17" s="86">
        <f>21100+11120+12630</f>
        <v>44850</v>
      </c>
      <c r="L17" s="96">
        <v>24121.54</v>
      </c>
      <c r="M17" s="97">
        <f t="shared" si="5"/>
        <v>20728.46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77</v>
      </c>
      <c r="D18" s="99"/>
      <c r="E18" s="92">
        <f t="shared" si="1"/>
        <v>233610</v>
      </c>
      <c r="F18" s="93">
        <f t="shared" si="1"/>
        <v>135297.42000000001</v>
      </c>
      <c r="G18" s="117">
        <f t="shared" si="2"/>
        <v>98312.579999999987</v>
      </c>
      <c r="H18" s="92">
        <f t="shared" si="3"/>
        <v>233610</v>
      </c>
      <c r="I18" s="93">
        <f t="shared" si="3"/>
        <v>135297.42000000001</v>
      </c>
      <c r="J18" s="95">
        <f t="shared" si="4"/>
        <v>98312.579999999987</v>
      </c>
      <c r="K18" s="86">
        <f>213500-1850+21960</f>
        <v>233610</v>
      </c>
      <c r="L18" s="96">
        <v>135297.42000000001</v>
      </c>
      <c r="M18" s="97">
        <f t="shared" si="5"/>
        <v>98312.579999999987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78</v>
      </c>
      <c r="D19" s="99"/>
      <c r="E19" s="92">
        <f t="shared" si="1"/>
        <v>0</v>
      </c>
      <c r="F19" s="93">
        <f t="shared" si="1"/>
        <v>0</v>
      </c>
      <c r="G19" s="117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86">
        <v>0</v>
      </c>
      <c r="L19" s="96">
        <v>0</v>
      </c>
      <c r="M19" s="97">
        <f t="shared" si="5"/>
        <v>0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79</v>
      </c>
      <c r="D20" s="99"/>
      <c r="E20" s="92">
        <f t="shared" si="1"/>
        <v>7950</v>
      </c>
      <c r="F20" s="93">
        <f t="shared" si="1"/>
        <v>5279.4</v>
      </c>
      <c r="G20" s="117">
        <f t="shared" si="2"/>
        <v>2670.6000000000004</v>
      </c>
      <c r="H20" s="92">
        <f t="shared" si="3"/>
        <v>7950</v>
      </c>
      <c r="I20" s="93">
        <f t="shared" si="3"/>
        <v>5279.4</v>
      </c>
      <c r="J20" s="95">
        <f t="shared" si="4"/>
        <v>2670.6000000000004</v>
      </c>
      <c r="K20" s="86">
        <v>7950</v>
      </c>
      <c r="L20" s="96">
        <v>5279.4</v>
      </c>
      <c r="M20" s="97">
        <f t="shared" si="5"/>
        <v>2670.6000000000004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80</v>
      </c>
      <c r="D21" s="118"/>
      <c r="E21" s="92">
        <f t="shared" si="1"/>
        <v>2914.4</v>
      </c>
      <c r="F21" s="93">
        <f t="shared" si="1"/>
        <v>2914.4</v>
      </c>
      <c r="G21" s="117">
        <f t="shared" si="2"/>
        <v>0</v>
      </c>
      <c r="H21" s="92">
        <f t="shared" si="3"/>
        <v>2914.4</v>
      </c>
      <c r="I21" s="93">
        <f t="shared" si="3"/>
        <v>2914.4</v>
      </c>
      <c r="J21" s="95">
        <f t="shared" si="4"/>
        <v>0</v>
      </c>
      <c r="K21" s="86">
        <f>770-40+600+1115+469.4</f>
        <v>2914.4</v>
      </c>
      <c r="L21" s="96">
        <v>2914.4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81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82</v>
      </c>
      <c r="D23" s="99"/>
      <c r="E23" s="92">
        <f t="shared" si="1"/>
        <v>1474</v>
      </c>
      <c r="F23" s="93">
        <f t="shared" si="1"/>
        <v>1470.46</v>
      </c>
      <c r="G23" s="117">
        <f t="shared" si="2"/>
        <v>3.5399999999999636</v>
      </c>
      <c r="H23" s="92">
        <f t="shared" si="3"/>
        <v>1474</v>
      </c>
      <c r="I23" s="93">
        <f t="shared" si="3"/>
        <v>1470.46</v>
      </c>
      <c r="J23" s="95">
        <f t="shared" si="4"/>
        <v>3.5399999999999636</v>
      </c>
      <c r="K23" s="86">
        <f>180+589-180+885</f>
        <v>1474</v>
      </c>
      <c r="L23" s="96">
        <v>1470.46</v>
      </c>
      <c r="M23" s="97">
        <f t="shared" si="5"/>
        <v>3.5399999999999636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83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>
        <v>0</v>
      </c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84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85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86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86</v>
      </c>
      <c r="B27" s="107"/>
      <c r="C27" s="107"/>
      <c r="D27" s="123"/>
      <c r="E27" s="112">
        <f t="shared" ref="E27:U27" si="12">SUM(E9:E26)</f>
        <v>5938313.3200000003</v>
      </c>
      <c r="F27" s="110">
        <f t="shared" si="12"/>
        <v>3932979.0799999996</v>
      </c>
      <c r="G27" s="108">
        <f t="shared" si="12"/>
        <v>2005334.2400000007</v>
      </c>
      <c r="H27" s="112">
        <f t="shared" si="12"/>
        <v>5635043.8000000007</v>
      </c>
      <c r="I27" s="110">
        <f t="shared" si="12"/>
        <v>3724549.3599999994</v>
      </c>
      <c r="J27" s="108">
        <f t="shared" si="12"/>
        <v>1910494.4400000004</v>
      </c>
      <c r="K27" s="112">
        <f t="shared" si="12"/>
        <v>5631863</v>
      </c>
      <c r="L27" s="110">
        <f t="shared" si="12"/>
        <v>3721368.5699999994</v>
      </c>
      <c r="M27" s="111">
        <f t="shared" si="12"/>
        <v>1910494.4300000006</v>
      </c>
      <c r="N27" s="112">
        <f t="shared" si="12"/>
        <v>3180.7999999999997</v>
      </c>
      <c r="O27" s="110">
        <f t="shared" si="12"/>
        <v>3180.79</v>
      </c>
      <c r="P27" s="111">
        <f t="shared" si="12"/>
        <v>9.9999999999909051E-3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270970</v>
      </c>
      <c r="U27" s="110">
        <f t="shared" si="12"/>
        <v>176130.2</v>
      </c>
      <c r="V27" s="111">
        <f>SUM(V9:V25)</f>
        <v>94839.799999999988</v>
      </c>
      <c r="W27" s="109">
        <f>SUM(W9:W26)</f>
        <v>32299.52</v>
      </c>
      <c r="X27" s="110">
        <f>SUM(X9:X26)</f>
        <v>32299.52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EC13-9336-4E9C-84FE-70546A025861}">
  <sheetPr codeName="Лист11">
    <pageSetUpPr fitToPage="1"/>
  </sheetPr>
  <dimension ref="A1:O127"/>
  <sheetViews>
    <sheetView zoomScale="78" zoomScaleNormal="78" zoomScaleSheetLayoutView="9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ЗДО8!B4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19292.900000000001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ЗДО8!I11</f>
        <v>19292.900000000001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15576.9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15576.900000000001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1160+972+298</f>
        <v>2430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9</v>
      </c>
      <c r="C20" s="17">
        <f>1676.94</f>
        <v>1676.94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508</v>
      </c>
      <c r="B21" s="19" t="s">
        <v>10</v>
      </c>
      <c r="C21" s="17">
        <f>2350</f>
        <v>2350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11</v>
      </c>
      <c r="C22" s="17">
        <f>400</f>
        <v>400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503</v>
      </c>
      <c r="B23" s="19" t="s">
        <v>12</v>
      </c>
      <c r="C23" s="17">
        <f>350</f>
        <v>350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509</v>
      </c>
      <c r="B24" s="20" t="s">
        <v>13</v>
      </c>
      <c r="C24" s="17">
        <f>4554.96</f>
        <v>4554.96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501</v>
      </c>
      <c r="B25" s="20" t="s">
        <v>14</v>
      </c>
      <c r="C25" s="17">
        <f>3815</f>
        <v>3815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15</v>
      </c>
      <c r="C35" s="12"/>
      <c r="D35" s="13">
        <f>1839</f>
        <v>1839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16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17</v>
      </c>
      <c r="C42" s="12"/>
      <c r="D42" s="13">
        <v>1877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1877</v>
      </c>
      <c r="D43" s="17"/>
      <c r="E43" s="18">
        <f>D42-C43</f>
        <v>0</v>
      </c>
    </row>
    <row r="44" spans="1:15" collapsed="1" x14ac:dyDescent="0.3">
      <c r="A44" s="11"/>
      <c r="B44" s="20" t="s">
        <v>18</v>
      </c>
      <c r="C44" s="17">
        <v>525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/>
      <c r="B45" s="20" t="s">
        <v>19</v>
      </c>
      <c r="C45" s="17">
        <v>320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0" t="s">
        <v>20</v>
      </c>
      <c r="C46" s="17">
        <v>1032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21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>
        <v>2211.9</v>
      </c>
      <c r="B54" s="12" t="s">
        <v>22</v>
      </c>
      <c r="C54" s="12"/>
      <c r="D54" s="13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0</v>
      </c>
      <c r="D55" s="17"/>
      <c r="E55" s="18">
        <f>D54-C55</f>
        <v>0</v>
      </c>
    </row>
    <row r="56" spans="1:15" hidden="1" collapsed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2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2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3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3"/>
      <c r="D70" s="24" t="s">
        <v>23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4" t="s">
        <v>23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4" t="s">
        <v>23</v>
      </c>
    </row>
    <row r="73" spans="1:15" ht="39.75" customHeight="1" x14ac:dyDescent="0.3">
      <c r="A73" s="4">
        <v>2240</v>
      </c>
      <c r="B73" s="5" t="s">
        <v>24</v>
      </c>
      <c r="C73" s="5"/>
      <c r="D73" s="6">
        <f>SUM(D75:D111)</f>
        <v>215055.30000000005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5">
        <v>2240</v>
      </c>
      <c r="B74" s="25"/>
      <c r="C74" s="10"/>
      <c r="D74" s="10">
        <f>ЗДО8!I14</f>
        <v>215055.3</v>
      </c>
      <c r="E74" s="8" t="b">
        <f>D74=D73</f>
        <v>1</v>
      </c>
    </row>
    <row r="75" spans="1:15" collapsed="1" x14ac:dyDescent="0.3">
      <c r="A75" s="14">
        <v>2240.1</v>
      </c>
      <c r="B75" s="12" t="s">
        <v>25</v>
      </c>
      <c r="C75" s="12"/>
      <c r="D75" s="13">
        <f>415+1102+12669</f>
        <v>14186</v>
      </c>
    </row>
    <row r="76" spans="1:15" hidden="1" x14ac:dyDescent="0.3">
      <c r="A76" s="14">
        <v>2240.1999999999998</v>
      </c>
      <c r="B76" s="26" t="s">
        <v>26</v>
      </c>
      <c r="C76" s="27"/>
      <c r="D76" s="13"/>
    </row>
    <row r="77" spans="1:15" hidden="1" x14ac:dyDescent="0.3">
      <c r="A77" s="14">
        <v>2240.3000000000002</v>
      </c>
      <c r="B77" s="26" t="s">
        <v>27</v>
      </c>
      <c r="C77" s="27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6" t="s">
        <v>28</v>
      </c>
      <c r="C84" s="27"/>
      <c r="D84" s="13"/>
    </row>
    <row r="85" spans="1:5" x14ac:dyDescent="0.3">
      <c r="A85" s="14">
        <v>2240.5</v>
      </c>
      <c r="B85" s="26" t="s">
        <v>29</v>
      </c>
      <c r="C85" s="27"/>
      <c r="D85" s="13">
        <v>1640</v>
      </c>
    </row>
    <row r="86" spans="1:5" hidden="1" outlineLevel="1" x14ac:dyDescent="0.3">
      <c r="A86" s="14"/>
      <c r="B86" s="15"/>
      <c r="C86" s="16">
        <f>SUM(C87:C94)</f>
        <v>1640</v>
      </c>
      <c r="D86" s="17"/>
      <c r="E86" s="18">
        <f>D85-C86</f>
        <v>0</v>
      </c>
    </row>
    <row r="87" spans="1:5" ht="26.25" customHeight="1" collapsed="1" x14ac:dyDescent="0.3">
      <c r="A87" s="14">
        <v>504</v>
      </c>
      <c r="B87" s="19" t="s">
        <v>30</v>
      </c>
      <c r="C87" s="17">
        <f>1500+140</f>
        <v>1640</v>
      </c>
      <c r="D87" s="17"/>
    </row>
    <row r="88" spans="1:5" ht="26.25" hidden="1" customHeight="1" x14ac:dyDescent="0.3">
      <c r="A88" s="14"/>
      <c r="B88" s="20"/>
      <c r="C88" s="17"/>
      <c r="D88" s="17"/>
    </row>
    <row r="89" spans="1:5" ht="17.25" hidden="1" customHeight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19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x14ac:dyDescent="0.3">
      <c r="A95" s="14">
        <v>2240.6</v>
      </c>
      <c r="B95" s="26" t="s">
        <v>31</v>
      </c>
      <c r="C95" s="27"/>
      <c r="D95" s="13">
        <f>184112.57</f>
        <v>184112.57</v>
      </c>
    </row>
    <row r="96" spans="1:5" hidden="1" x14ac:dyDescent="0.3">
      <c r="A96" s="14">
        <v>2240.6999999999998</v>
      </c>
      <c r="B96" s="26" t="s">
        <v>32</v>
      </c>
      <c r="C96" s="27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6" t="s">
        <v>33</v>
      </c>
      <c r="C102" s="27"/>
      <c r="D102" s="13">
        <v>1634.7</v>
      </c>
    </row>
    <row r="103" spans="1:15" hidden="1" x14ac:dyDescent="0.3">
      <c r="A103" s="14">
        <v>2240.9</v>
      </c>
      <c r="B103" s="26" t="s">
        <v>34</v>
      </c>
      <c r="C103" s="27"/>
      <c r="D103" s="13"/>
    </row>
    <row r="104" spans="1:15" hidden="1" x14ac:dyDescent="0.3">
      <c r="A104" s="14">
        <v>2241.1</v>
      </c>
      <c r="B104" s="26" t="s">
        <v>35</v>
      </c>
      <c r="C104" s="27"/>
      <c r="D104" s="13"/>
    </row>
    <row r="105" spans="1:15" hidden="1" x14ac:dyDescent="0.3">
      <c r="A105" s="14">
        <v>2241.1999999999998</v>
      </c>
      <c r="B105" s="26" t="s">
        <v>36</v>
      </c>
      <c r="C105" s="27"/>
      <c r="D105" s="13"/>
    </row>
    <row r="106" spans="1:15" x14ac:dyDescent="0.3">
      <c r="A106" s="14">
        <v>2241.3000000000002</v>
      </c>
      <c r="B106" s="26" t="s">
        <v>37</v>
      </c>
      <c r="C106" s="27"/>
      <c r="D106" s="13">
        <f>538.98+199.99+199.99+199.99+199.99+199.99+199.99</f>
        <v>1738.92</v>
      </c>
    </row>
    <row r="107" spans="1:15" hidden="1" x14ac:dyDescent="0.3">
      <c r="A107" s="14">
        <v>2241.4</v>
      </c>
      <c r="B107" s="26" t="s">
        <v>38</v>
      </c>
      <c r="C107" s="27"/>
      <c r="D107" s="13"/>
    </row>
    <row r="108" spans="1:15" hidden="1" x14ac:dyDescent="0.3">
      <c r="A108" s="14">
        <v>2241.5</v>
      </c>
      <c r="B108" s="26" t="s">
        <v>39</v>
      </c>
      <c r="C108" s="27"/>
      <c r="D108" s="13"/>
    </row>
    <row r="109" spans="1:15" ht="38.25" hidden="1" customHeight="1" x14ac:dyDescent="0.3">
      <c r="A109" s="14">
        <v>2241.6</v>
      </c>
      <c r="B109" s="28" t="s">
        <v>40</v>
      </c>
      <c r="C109" s="27"/>
      <c r="D109" s="13"/>
    </row>
    <row r="110" spans="1:15" hidden="1" x14ac:dyDescent="0.3">
      <c r="A110" s="14">
        <v>2241.6999999999998</v>
      </c>
      <c r="B110" s="26" t="s">
        <v>41</v>
      </c>
      <c r="C110" s="27"/>
      <c r="D110" s="13"/>
    </row>
    <row r="111" spans="1:15" x14ac:dyDescent="0.3">
      <c r="A111" s="14">
        <v>2241.9</v>
      </c>
      <c r="B111" s="26" t="s">
        <v>42</v>
      </c>
      <c r="C111" s="27"/>
      <c r="D111" s="13">
        <v>11743.11</v>
      </c>
    </row>
    <row r="112" spans="1:15" hidden="1" outlineLevel="1" x14ac:dyDescent="0.3">
      <c r="A112" s="14"/>
      <c r="B112" s="15"/>
      <c r="C112" s="16">
        <f>SUM(C113:C127)</f>
        <v>11743.11</v>
      </c>
      <c r="D112" s="29"/>
      <c r="E112" s="18">
        <f>D111-C112</f>
        <v>0</v>
      </c>
    </row>
    <row r="113" spans="1:4" collapsed="1" x14ac:dyDescent="0.3">
      <c r="A113" s="14">
        <v>901</v>
      </c>
      <c r="B113" s="22" t="s">
        <v>43</v>
      </c>
      <c r="C113" s="17">
        <f>100*9</f>
        <v>900</v>
      </c>
      <c r="D113" s="17"/>
    </row>
    <row r="114" spans="1:4" x14ac:dyDescent="0.3">
      <c r="A114" s="14">
        <v>905</v>
      </c>
      <c r="B114" s="22" t="s">
        <v>44</v>
      </c>
      <c r="C114" s="17">
        <f>276+180</f>
        <v>456</v>
      </c>
      <c r="D114" s="17"/>
    </row>
    <row r="115" spans="1:4" x14ac:dyDescent="0.3">
      <c r="A115" s="14">
        <v>902</v>
      </c>
      <c r="B115" s="30" t="s">
        <v>45</v>
      </c>
      <c r="C115" s="17">
        <f>462.25*8</f>
        <v>3698</v>
      </c>
      <c r="D115" s="17"/>
    </row>
    <row r="116" spans="1:4" x14ac:dyDescent="0.3">
      <c r="A116" s="14">
        <v>903</v>
      </c>
      <c r="B116" s="22" t="s">
        <v>46</v>
      </c>
      <c r="C116" s="17">
        <f>1255.69+498.72+1383.47</f>
        <v>3137.88</v>
      </c>
      <c r="D116" s="17"/>
    </row>
    <row r="117" spans="1:4" x14ac:dyDescent="0.3">
      <c r="A117" s="14">
        <v>904</v>
      </c>
      <c r="B117" s="22" t="s">
        <v>47</v>
      </c>
      <c r="C117" s="17">
        <f>243*2</f>
        <v>486</v>
      </c>
      <c r="D117" s="17"/>
    </row>
    <row r="118" spans="1:4" x14ac:dyDescent="0.3">
      <c r="A118" s="14">
        <v>912</v>
      </c>
      <c r="B118" s="22" t="s">
        <v>48</v>
      </c>
      <c r="C118" s="17">
        <v>1872.96</v>
      </c>
      <c r="D118" s="17"/>
    </row>
    <row r="119" spans="1:4" x14ac:dyDescent="0.3">
      <c r="A119" s="14">
        <v>906</v>
      </c>
      <c r="B119" s="22" t="s">
        <v>49</v>
      </c>
      <c r="C119" s="17">
        <f>240</f>
        <v>240</v>
      </c>
      <c r="D119" s="17"/>
    </row>
    <row r="120" spans="1:4" x14ac:dyDescent="0.3">
      <c r="A120" s="14">
        <v>913</v>
      </c>
      <c r="B120" s="22" t="s">
        <v>50</v>
      </c>
      <c r="C120" s="17">
        <v>952.27</v>
      </c>
      <c r="D120" s="17"/>
    </row>
    <row r="121" spans="1:4" hidden="1" x14ac:dyDescent="0.3">
      <c r="A121" s="14"/>
      <c r="B121" s="20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x14ac:dyDescent="0.3">
      <c r="A123" s="14"/>
      <c r="B123" s="19"/>
      <c r="C123" s="17"/>
      <c r="D123" s="17"/>
    </row>
    <row r="124" spans="1:4" hidden="1" x14ac:dyDescent="0.3">
      <c r="A124" s="14"/>
      <c r="B124" s="19"/>
      <c r="C124" s="17"/>
      <c r="D124" s="17"/>
    </row>
    <row r="125" spans="1:4" hidden="1" x14ac:dyDescent="0.3">
      <c r="A125" s="14"/>
      <c r="B125" s="19"/>
      <c r="C125" s="17"/>
      <c r="D125" s="17"/>
    </row>
    <row r="126" spans="1:4" hidden="1" outlineLevel="1" x14ac:dyDescent="0.3">
      <c r="B126" s="31"/>
      <c r="D126" s="3" t="b">
        <f>D73=D74</f>
        <v>1</v>
      </c>
    </row>
    <row r="127" spans="1:4" hidden="1" collapsed="1" x14ac:dyDescent="0.3">
      <c r="B127" s="31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ЗДО8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2024-11-15T22:09:56Z</dcterms:created>
  <dcterms:modified xsi:type="dcterms:W3CDTF">2024-11-15T22:09:58Z</dcterms:modified>
</cp:coreProperties>
</file>