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321604ED-28A5-458E-9B55-E7585B85DAB6}" xr6:coauthVersionLast="36" xr6:coauthVersionMax="36" xr10:uidLastSave="{00000000-0000-0000-0000-000000000000}"/>
  <bookViews>
    <workbookView xWindow="0" yWindow="0" windowWidth="28800" windowHeight="12225" xr2:uid="{12B2E66B-59E3-4D75-A4A9-AD1DAEC64654}"/>
  </bookViews>
  <sheets>
    <sheet name="ЗДО 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/>
  <c r="AH19" i="3"/>
  <c r="AE19" i="3"/>
  <c r="AB19" i="3"/>
  <c r="Y19" i="3"/>
  <c r="V19" i="3"/>
  <c r="S19" i="3"/>
  <c r="P19" i="3"/>
  <c r="K19" i="3"/>
  <c r="I19" i="3"/>
  <c r="F19" i="3" s="1"/>
  <c r="AH18" i="3"/>
  <c r="AE18" i="3"/>
  <c r="AB18" i="3"/>
  <c r="Y18" i="3"/>
  <c r="V18" i="3"/>
  <c r="S18" i="3"/>
  <c r="P18" i="3"/>
  <c r="K18" i="3"/>
  <c r="H18" i="3" s="1"/>
  <c r="I18" i="3"/>
  <c r="F18" i="3" s="1"/>
  <c r="AH17" i="3"/>
  <c r="AE17" i="3"/>
  <c r="AB17" i="3"/>
  <c r="Y17" i="3"/>
  <c r="V17" i="3"/>
  <c r="S17" i="3"/>
  <c r="P17" i="3"/>
  <c r="M17" i="3"/>
  <c r="I17" i="3"/>
  <c r="J17" i="3" s="1"/>
  <c r="H17" i="3"/>
  <c r="E17" i="3"/>
  <c r="AH16" i="3"/>
  <c r="AE16" i="3"/>
  <c r="AB16" i="3"/>
  <c r="Y16" i="3"/>
  <c r="V16" i="3"/>
  <c r="S16" i="3"/>
  <c r="P16" i="3"/>
  <c r="M16" i="3"/>
  <c r="I16" i="3"/>
  <c r="H16" i="3"/>
  <c r="F16" i="3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K14" i="3"/>
  <c r="M14" i="3" s="1"/>
  <c r="I14" i="3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K12" i="3"/>
  <c r="I12" i="3"/>
  <c r="F12" i="3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AB27" i="3" s="1"/>
  <c r="Y9" i="3"/>
  <c r="V9" i="3"/>
  <c r="S9" i="3"/>
  <c r="P9" i="3"/>
  <c r="P27" i="3" s="1"/>
  <c r="M9" i="3"/>
  <c r="I9" i="3"/>
  <c r="H9" i="3"/>
  <c r="J9" i="3" s="1"/>
  <c r="C113" i="2"/>
  <c r="C112" i="2"/>
  <c r="C110" i="2"/>
  <c r="C107" i="2" s="1"/>
  <c r="E107" i="2" s="1"/>
  <c r="C108" i="2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69" i="2" l="1"/>
  <c r="E5" i="2"/>
  <c r="H11" i="3"/>
  <c r="J11" i="3" s="1"/>
  <c r="H14" i="3"/>
  <c r="E14" i="3" s="1"/>
  <c r="F17" i="3"/>
  <c r="G17" i="3" s="1"/>
  <c r="G22" i="3"/>
  <c r="I27" i="3"/>
  <c r="AE27" i="3"/>
  <c r="M18" i="3"/>
  <c r="M19" i="3"/>
  <c r="J20" i="3"/>
  <c r="E9" i="3"/>
  <c r="V27" i="3"/>
  <c r="AH27" i="3"/>
  <c r="E11" i="3"/>
  <c r="G11" i="3" s="1"/>
  <c r="F14" i="3"/>
  <c r="G14" i="3" s="1"/>
  <c r="H19" i="3"/>
  <c r="E19" i="3" s="1"/>
  <c r="M21" i="3"/>
  <c r="E25" i="3"/>
  <c r="G25" i="3" s="1"/>
  <c r="S27" i="3"/>
  <c r="F9" i="3"/>
  <c r="K27" i="3"/>
  <c r="F27" i="3"/>
  <c r="J22" i="3"/>
  <c r="M23" i="3"/>
  <c r="H23" i="3"/>
  <c r="J21" i="3"/>
  <c r="E21" i="3"/>
  <c r="G21" i="3" s="1"/>
  <c r="Y27" i="3"/>
  <c r="M12" i="3"/>
  <c r="H12" i="3"/>
  <c r="H27" i="3" s="1"/>
  <c r="M15" i="3"/>
  <c r="H15" i="3"/>
  <c r="G19" i="3"/>
  <c r="G20" i="3"/>
  <c r="J24" i="3"/>
  <c r="E24" i="3"/>
  <c r="G24" i="3" s="1"/>
  <c r="J26" i="3"/>
  <c r="E26" i="3"/>
  <c r="G26" i="3" s="1"/>
  <c r="J10" i="3"/>
  <c r="E10" i="3"/>
  <c r="G10" i="3" s="1"/>
  <c r="J13" i="3"/>
  <c r="E13" i="3"/>
  <c r="G13" i="3" s="1"/>
  <c r="J16" i="3"/>
  <c r="E16" i="3"/>
  <c r="G16" i="3" s="1"/>
  <c r="J18" i="3"/>
  <c r="E18" i="3"/>
  <c r="G18" i="3" s="1"/>
  <c r="J19" i="3"/>
  <c r="G9" i="3"/>
  <c r="M27" i="3" l="1"/>
  <c r="J14" i="3"/>
  <c r="J12" i="3"/>
  <c r="E12" i="3"/>
  <c r="G12" i="3" s="1"/>
  <c r="J15" i="3"/>
  <c r="E15" i="3"/>
  <c r="G15" i="3" s="1"/>
  <c r="J23" i="3"/>
  <c r="E23" i="3"/>
  <c r="G23" i="3" s="1"/>
  <c r="G27" i="3" l="1"/>
  <c r="J27" i="3"/>
  <c r="E27" i="3"/>
</calcChain>
</file>

<file path=xl/sharedStrings.xml><?xml version="1.0" encoding="utf-8"?>
<sst xmlns="http://schemas.openxmlformats.org/spreadsheetml/2006/main" count="114" uniqueCount="83">
  <si>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</si>
  <si>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</si>
  <si>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</si>
  <si>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</si>
  <si>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</si>
  <si>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</si>
  <si>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</si>
  <si>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</si>
  <si>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</si>
  <si>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</si>
  <si>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господарчі товари / 08.2023</t>
  </si>
  <si>
    <t>фарба / 08.2023</t>
  </si>
  <si>
    <t>будівельні матеріали 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</si>
  <si>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</si>
  <si>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</si>
  <si>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</si>
  <si>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</si>
  <si>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</si>
  <si>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господарчий інвентар / 08.2023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</si>
  <si>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</si>
  <si>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</si>
  <si>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</si>
  <si>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</si>
  <si>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</si>
  <si>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</si>
  <si>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</si>
  <si>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</si>
  <si>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</si>
  <si>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</si>
  <si>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</si>
  <si>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</si>
  <si>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</si>
  <si>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</si>
  <si>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</si>
  <si>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</si>
  <si>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</si>
  <si>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</si>
  <si>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</si>
  <si>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</si>
  <si>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01.2023</t>
  </si>
  <si>
    <t>обсл. системи оповіщення / 02,03,04,05,06,07,08.2023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</si>
  <si>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</si>
  <si>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</si>
  <si>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</si>
  <si>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відключення та відновлення газопостачання / 04.2023</t>
  </si>
  <si>
    <t>онлайн доступ до електронних баз даних / 07.2023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</si>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</sst>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9E89907A-3927-4707-8FFA-2ED640803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139C-4B8F-43D4-AB8D-AB6CC1C298EC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hidden="1" customWidth="1"/>
    <col min="15" max="16" width="21.140625" style="125" hidden="1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46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47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48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49</v>
      </c>
      <c r="B6" s="46" t="s">
        <v>50</v>
      </c>
      <c r="C6" s="47" t="s">
        <v>51</v>
      </c>
      <c r="D6" s="48"/>
      <c r="E6" s="49" t="s">
        <v>52</v>
      </c>
      <c r="F6" s="50"/>
      <c r="G6" s="51"/>
      <c r="H6" s="52" t="s">
        <v>53</v>
      </c>
      <c r="I6" s="53"/>
      <c r="J6" s="54"/>
      <c r="K6" s="55" t="s">
        <v>54</v>
      </c>
      <c r="L6" s="56"/>
      <c r="M6" s="57"/>
      <c r="N6" s="55" t="s">
        <v>55</v>
      </c>
      <c r="O6" s="56"/>
      <c r="P6" s="57"/>
      <c r="Q6" s="55" t="s">
        <v>56</v>
      </c>
      <c r="R6" s="56"/>
      <c r="S6" s="57"/>
      <c r="T6" s="58" t="s">
        <v>57</v>
      </c>
      <c r="U6" s="59"/>
      <c r="V6" s="54"/>
      <c r="W6" s="59" t="s">
        <v>58</v>
      </c>
      <c r="X6" s="59"/>
      <c r="Y6" s="60"/>
      <c r="Z6" s="58" t="s">
        <v>59</v>
      </c>
      <c r="AA6" s="59"/>
      <c r="AB6" s="54"/>
      <c r="AC6" s="61" t="s">
        <v>60</v>
      </c>
      <c r="AD6" s="62"/>
      <c r="AE6" s="63"/>
      <c r="AF6" s="58" t="s">
        <v>61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62</v>
      </c>
      <c r="F7" s="69" t="s">
        <v>63</v>
      </c>
      <c r="G7" s="70" t="s">
        <v>64</v>
      </c>
      <c r="H7" s="68" t="s">
        <v>62</v>
      </c>
      <c r="I7" s="69" t="s">
        <v>63</v>
      </c>
      <c r="J7" s="70" t="s">
        <v>64</v>
      </c>
      <c r="K7" s="68" t="s">
        <v>62</v>
      </c>
      <c r="L7" s="69" t="s">
        <v>63</v>
      </c>
      <c r="M7" s="70" t="s">
        <v>64</v>
      </c>
      <c r="N7" s="68" t="s">
        <v>62</v>
      </c>
      <c r="O7" s="69" t="s">
        <v>63</v>
      </c>
      <c r="P7" s="70" t="s">
        <v>64</v>
      </c>
      <c r="Q7" s="68" t="s">
        <v>62</v>
      </c>
      <c r="R7" s="69" t="s">
        <v>63</v>
      </c>
      <c r="S7" s="70" t="s">
        <v>64</v>
      </c>
      <c r="T7" s="68" t="s">
        <v>62</v>
      </c>
      <c r="U7" s="69" t="s">
        <v>63</v>
      </c>
      <c r="V7" s="70" t="s">
        <v>64</v>
      </c>
      <c r="W7" s="68" t="s">
        <v>62</v>
      </c>
      <c r="X7" s="69" t="s">
        <v>63</v>
      </c>
      <c r="Y7" s="70" t="s">
        <v>64</v>
      </c>
      <c r="Z7" s="68" t="s">
        <v>62</v>
      </c>
      <c r="AA7" s="69" t="s">
        <v>63</v>
      </c>
      <c r="AB7" s="70" t="s">
        <v>64</v>
      </c>
      <c r="AC7" s="68" t="s">
        <v>62</v>
      </c>
      <c r="AD7" s="69" t="s">
        <v>63</v>
      </c>
      <c r="AE7" s="70" t="s">
        <v>64</v>
      </c>
      <c r="AF7" s="68" t="s">
        <v>62</v>
      </c>
      <c r="AG7" s="69" t="s">
        <v>63</v>
      </c>
      <c r="AH7" s="70" t="s">
        <v>64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82</v>
      </c>
      <c r="B9" s="113">
        <v>2111</v>
      </c>
      <c r="C9" s="114" t="s">
        <v>65</v>
      </c>
      <c r="D9" s="115"/>
      <c r="E9" s="83">
        <f>H9+T9+W9+Z9+AC9++AF9</f>
        <v>755600</v>
      </c>
      <c r="F9" s="84">
        <f>I9+U9+X9+AA9+AD9++AG9</f>
        <v>544481.01</v>
      </c>
      <c r="G9" s="116">
        <f>E9-F9</f>
        <v>211118.99</v>
      </c>
      <c r="H9" s="83">
        <f>K9+N9+Q9</f>
        <v>755600</v>
      </c>
      <c r="I9" s="84">
        <f>L9+O9+R9</f>
        <v>544481.01</v>
      </c>
      <c r="J9" s="85">
        <f>H9-I9</f>
        <v>211118.99</v>
      </c>
      <c r="K9" s="86">
        <v>755600</v>
      </c>
      <c r="L9" s="87">
        <v>544481.01</v>
      </c>
      <c r="M9" s="88">
        <f>K9-L9</f>
        <v>211118.99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66</v>
      </c>
      <c r="D10" s="99"/>
      <c r="E10" s="91">
        <f t="shared" ref="E10:F26" si="1">H10+T10+W10+Z10+AC10++AF10</f>
        <v>166230</v>
      </c>
      <c r="F10" s="92">
        <f t="shared" si="1"/>
        <v>102116.81</v>
      </c>
      <c r="G10" s="117">
        <f>E10-F10</f>
        <v>64113.19</v>
      </c>
      <c r="H10" s="91">
        <f>K10+N10+Q10</f>
        <v>166230</v>
      </c>
      <c r="I10" s="92">
        <f>L10+O10+R10</f>
        <v>102116.81</v>
      </c>
      <c r="J10" s="94">
        <f>H10-I10</f>
        <v>64113.19</v>
      </c>
      <c r="K10" s="95">
        <v>166230</v>
      </c>
      <c r="L10" s="96">
        <v>102116.81</v>
      </c>
      <c r="M10" s="97">
        <f>K10-L10</f>
        <v>64113.19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12940</v>
      </c>
      <c r="F11" s="92">
        <f t="shared" si="1"/>
        <v>6020.48</v>
      </c>
      <c r="G11" s="117">
        <f t="shared" ref="G11:G25" si="2">E11-F11</f>
        <v>6919.52</v>
      </c>
      <c r="H11" s="91">
        <f t="shared" ref="H11:I26" si="3">K11+N11+Q11</f>
        <v>12940</v>
      </c>
      <c r="I11" s="92">
        <f t="shared" si="3"/>
        <v>6020.48</v>
      </c>
      <c r="J11" s="94">
        <f t="shared" ref="J11:J25" si="4">H11-I11</f>
        <v>6919.52</v>
      </c>
      <c r="K11" s="95">
        <f>11600-1160+2500</f>
        <v>12940</v>
      </c>
      <c r="L11" s="96">
        <v>6020.48</v>
      </c>
      <c r="M11" s="97">
        <f t="shared" ref="M11:M25" si="5">K11-L11</f>
        <v>6919.52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67</v>
      </c>
      <c r="D12" s="99"/>
      <c r="E12" s="91">
        <f t="shared" si="1"/>
        <v>250</v>
      </c>
      <c r="F12" s="92">
        <f t="shared" si="1"/>
        <v>0</v>
      </c>
      <c r="G12" s="93">
        <f t="shared" si="2"/>
        <v>250</v>
      </c>
      <c r="H12" s="91">
        <f>K12+N12+Q12</f>
        <v>250</v>
      </c>
      <c r="I12" s="92">
        <f t="shared" si="3"/>
        <v>0</v>
      </c>
      <c r="J12" s="94">
        <f t="shared" si="4"/>
        <v>250</v>
      </c>
      <c r="K12" s="95">
        <f>250</f>
        <v>250</v>
      </c>
      <c r="L12" s="96">
        <v>0</v>
      </c>
      <c r="M12" s="97">
        <f t="shared" si="5"/>
        <v>250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68</v>
      </c>
      <c r="D13" s="99"/>
      <c r="E13" s="91">
        <f t="shared" si="1"/>
        <v>115050</v>
      </c>
      <c r="F13" s="92">
        <f t="shared" si="1"/>
        <v>88713</v>
      </c>
      <c r="G13" s="117">
        <f t="shared" si="2"/>
        <v>26337</v>
      </c>
      <c r="H13" s="91">
        <f t="shared" si="3"/>
        <v>52200</v>
      </c>
      <c r="I13" s="92">
        <f t="shared" si="3"/>
        <v>39904.74</v>
      </c>
      <c r="J13" s="94">
        <f t="shared" si="4"/>
        <v>12295.260000000002</v>
      </c>
      <c r="K13" s="95">
        <v>52200</v>
      </c>
      <c r="L13" s="96">
        <v>39904.74</v>
      </c>
      <c r="M13" s="97">
        <f t="shared" si="5"/>
        <v>12295.260000000002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62850</v>
      </c>
      <c r="U13" s="96">
        <v>48808.26</v>
      </c>
      <c r="V13" s="97">
        <f t="shared" si="8"/>
        <v>14041.739999999998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20</v>
      </c>
      <c r="D14" s="99"/>
      <c r="E14" s="91">
        <f t="shared" si="1"/>
        <v>13425.66</v>
      </c>
      <c r="F14" s="92">
        <f t="shared" si="1"/>
        <v>11407.79</v>
      </c>
      <c r="G14" s="117">
        <f t="shared" si="2"/>
        <v>2017.869999999999</v>
      </c>
      <c r="H14" s="91">
        <f t="shared" si="3"/>
        <v>13425.66</v>
      </c>
      <c r="I14" s="92">
        <f t="shared" si="3"/>
        <v>11407.79</v>
      </c>
      <c r="J14" s="94">
        <f t="shared" si="4"/>
        <v>2017.869999999999</v>
      </c>
      <c r="K14" s="95">
        <f>9670+4915.66-1160</f>
        <v>13425.66</v>
      </c>
      <c r="L14" s="96">
        <v>11407.79</v>
      </c>
      <c r="M14" s="97">
        <f t="shared" si="5"/>
        <v>2017.869999999999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69</v>
      </c>
      <c r="D15" s="99"/>
      <c r="E15" s="91">
        <f t="shared" si="1"/>
        <v>2540</v>
      </c>
      <c r="F15" s="92">
        <f t="shared" si="1"/>
        <v>0</v>
      </c>
      <c r="G15" s="117">
        <f t="shared" si="2"/>
        <v>2540</v>
      </c>
      <c r="H15" s="91">
        <f t="shared" si="3"/>
        <v>2540</v>
      </c>
      <c r="I15" s="92">
        <f t="shared" si="3"/>
        <v>0</v>
      </c>
      <c r="J15" s="94">
        <f t="shared" si="4"/>
        <v>2540</v>
      </c>
      <c r="K15" s="95">
        <f>540+2000</f>
        <v>2540</v>
      </c>
      <c r="L15" s="96">
        <v>0</v>
      </c>
      <c r="M15" s="97">
        <f t="shared" si="5"/>
        <v>2540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70</v>
      </c>
      <c r="D16" s="99"/>
      <c r="E16" s="91">
        <f t="shared" si="1"/>
        <v>0</v>
      </c>
      <c r="F16" s="92">
        <f t="shared" si="1"/>
        <v>0</v>
      </c>
      <c r="G16" s="117">
        <f t="shared" si="2"/>
        <v>0</v>
      </c>
      <c r="H16" s="91">
        <f t="shared" si="3"/>
        <v>0</v>
      </c>
      <c r="I16" s="92">
        <f t="shared" si="3"/>
        <v>0</v>
      </c>
      <c r="J16" s="94">
        <f t="shared" si="4"/>
        <v>0</v>
      </c>
      <c r="K16" s="95">
        <v>0</v>
      </c>
      <c r="L16" s="96">
        <v>0</v>
      </c>
      <c r="M16" s="97">
        <f t="shared" si="5"/>
        <v>0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71</v>
      </c>
      <c r="D17" s="99"/>
      <c r="E17" s="91">
        <f t="shared" si="1"/>
        <v>1200</v>
      </c>
      <c r="F17" s="92">
        <f t="shared" si="1"/>
        <v>706.58</v>
      </c>
      <c r="G17" s="117">
        <f t="shared" si="2"/>
        <v>493.41999999999996</v>
      </c>
      <c r="H17" s="91">
        <f t="shared" si="3"/>
        <v>1200</v>
      </c>
      <c r="I17" s="92">
        <f t="shared" si="3"/>
        <v>706.58</v>
      </c>
      <c r="J17" s="94">
        <f t="shared" si="4"/>
        <v>493.41999999999996</v>
      </c>
      <c r="K17" s="95">
        <v>1200</v>
      </c>
      <c r="L17" s="96">
        <v>706.58</v>
      </c>
      <c r="M17" s="97">
        <f t="shared" si="5"/>
        <v>493.41999999999996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72</v>
      </c>
      <c r="D18" s="99"/>
      <c r="E18" s="91">
        <f t="shared" si="1"/>
        <v>47000</v>
      </c>
      <c r="F18" s="92">
        <f t="shared" si="1"/>
        <v>27047.24</v>
      </c>
      <c r="G18" s="117">
        <f t="shared" si="2"/>
        <v>19952.759999999998</v>
      </c>
      <c r="H18" s="91">
        <f t="shared" si="3"/>
        <v>47000</v>
      </c>
      <c r="I18" s="92">
        <f t="shared" si="3"/>
        <v>27047.24</v>
      </c>
      <c r="J18" s="94">
        <f t="shared" si="4"/>
        <v>19952.759999999998</v>
      </c>
      <c r="K18" s="95">
        <f>56600-9600</f>
        <v>47000</v>
      </c>
      <c r="L18" s="96">
        <v>27047.24</v>
      </c>
      <c r="M18" s="97">
        <f t="shared" si="5"/>
        <v>19952.759999999998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73</v>
      </c>
      <c r="D19" s="99"/>
      <c r="E19" s="91">
        <f t="shared" si="1"/>
        <v>100000</v>
      </c>
      <c r="F19" s="92">
        <f t="shared" si="1"/>
        <v>47235.35</v>
      </c>
      <c r="G19" s="117">
        <f t="shared" si="2"/>
        <v>52764.65</v>
      </c>
      <c r="H19" s="91">
        <f t="shared" si="3"/>
        <v>100000</v>
      </c>
      <c r="I19" s="92">
        <f t="shared" si="3"/>
        <v>47235.35</v>
      </c>
      <c r="J19" s="94">
        <f t="shared" si="4"/>
        <v>52764.65</v>
      </c>
      <c r="K19" s="95">
        <f>445000-95000-250000</f>
        <v>100000</v>
      </c>
      <c r="L19" s="96">
        <v>47235.35</v>
      </c>
      <c r="M19" s="97">
        <f t="shared" si="5"/>
        <v>52764.65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74</v>
      </c>
      <c r="D20" s="99"/>
      <c r="E20" s="91">
        <f t="shared" si="1"/>
        <v>2550</v>
      </c>
      <c r="F20" s="92">
        <f t="shared" si="1"/>
        <v>1670.7</v>
      </c>
      <c r="G20" s="117">
        <f t="shared" si="2"/>
        <v>879.3</v>
      </c>
      <c r="H20" s="91">
        <f t="shared" si="3"/>
        <v>2550</v>
      </c>
      <c r="I20" s="92">
        <f t="shared" si="3"/>
        <v>1670.7</v>
      </c>
      <c r="J20" s="94">
        <f t="shared" si="4"/>
        <v>879.3</v>
      </c>
      <c r="K20" s="95">
        <v>2550</v>
      </c>
      <c r="L20" s="96">
        <v>1670.7</v>
      </c>
      <c r="M20" s="97">
        <f t="shared" si="5"/>
        <v>879.3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75</v>
      </c>
      <c r="D21" s="118"/>
      <c r="E21" s="91">
        <f t="shared" si="1"/>
        <v>1860</v>
      </c>
      <c r="F21" s="92">
        <f t="shared" si="1"/>
        <v>1760</v>
      </c>
      <c r="G21" s="117">
        <f t="shared" si="2"/>
        <v>100</v>
      </c>
      <c r="H21" s="91">
        <f t="shared" si="3"/>
        <v>1860</v>
      </c>
      <c r="I21" s="92">
        <f t="shared" si="3"/>
        <v>1760</v>
      </c>
      <c r="J21" s="94">
        <f t="shared" si="4"/>
        <v>100</v>
      </c>
      <c r="K21" s="95">
        <f>230-200+440+1290+100</f>
        <v>1860</v>
      </c>
      <c r="L21" s="96">
        <v>1760</v>
      </c>
      <c r="M21" s="97">
        <f t="shared" si="5"/>
        <v>100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76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77</v>
      </c>
      <c r="D23" s="99"/>
      <c r="E23" s="91">
        <f t="shared" si="1"/>
        <v>533.31999999999994</v>
      </c>
      <c r="F23" s="92">
        <f t="shared" si="1"/>
        <v>533.32000000000005</v>
      </c>
      <c r="G23" s="117">
        <f t="shared" si="2"/>
        <v>0</v>
      </c>
      <c r="H23" s="91">
        <f t="shared" si="3"/>
        <v>533.31999999999994</v>
      </c>
      <c r="I23" s="92">
        <f t="shared" si="3"/>
        <v>533.32000000000005</v>
      </c>
      <c r="J23" s="94">
        <f t="shared" si="4"/>
        <v>0</v>
      </c>
      <c r="K23" s="95">
        <f>50+200+283.32</f>
        <v>533.31999999999994</v>
      </c>
      <c r="L23" s="96">
        <v>533.32000000000005</v>
      </c>
      <c r="M23" s="97">
        <f t="shared" si="5"/>
        <v>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78</v>
      </c>
      <c r="D24" s="99"/>
      <c r="E24" s="91">
        <f t="shared" si="1"/>
        <v>36793.440000000002</v>
      </c>
      <c r="F24" s="92">
        <f t="shared" si="1"/>
        <v>31793.439999999999</v>
      </c>
      <c r="G24" s="117">
        <f t="shared" si="2"/>
        <v>5000.0000000000036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31793.439999999999</v>
      </c>
      <c r="X24" s="96">
        <v>31793.439999999999</v>
      </c>
      <c r="Y24" s="97">
        <f t="shared" si="9"/>
        <v>0</v>
      </c>
      <c r="Z24" s="95">
        <v>5000</v>
      </c>
      <c r="AA24" s="96">
        <v>0</v>
      </c>
      <c r="AB24" s="97">
        <f t="shared" si="0"/>
        <v>5000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79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80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81</v>
      </c>
      <c r="B27" s="107"/>
      <c r="C27" s="107"/>
      <c r="D27" s="123"/>
      <c r="E27" s="112">
        <f t="shared" ref="E27:U27" si="12">SUM(E9:E26)</f>
        <v>1255972.42</v>
      </c>
      <c r="F27" s="110">
        <f t="shared" si="12"/>
        <v>863485.71999999986</v>
      </c>
      <c r="G27" s="108">
        <f t="shared" si="12"/>
        <v>392486.7</v>
      </c>
      <c r="H27" s="112">
        <f t="shared" si="12"/>
        <v>1156328.9800000002</v>
      </c>
      <c r="I27" s="110">
        <f t="shared" si="12"/>
        <v>782884.0199999999</v>
      </c>
      <c r="J27" s="108">
        <f t="shared" si="12"/>
        <v>373444.96</v>
      </c>
      <c r="K27" s="112">
        <f t="shared" ref="K27:P27" si="13">SUM(K9:K26)</f>
        <v>1156328.9800000002</v>
      </c>
      <c r="L27" s="110">
        <f t="shared" si="13"/>
        <v>782884.0199999999</v>
      </c>
      <c r="M27" s="111">
        <f t="shared" si="13"/>
        <v>373444.96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62850</v>
      </c>
      <c r="U27" s="110">
        <f t="shared" si="12"/>
        <v>48808.26</v>
      </c>
      <c r="V27" s="111">
        <f>SUM(V9:V25)</f>
        <v>14041.739999999998</v>
      </c>
      <c r="W27" s="109">
        <f>SUM(W9:W26)</f>
        <v>31793.439999999999</v>
      </c>
      <c r="X27" s="110">
        <f>SUM(X9:X26)</f>
        <v>31793.439999999999</v>
      </c>
      <c r="Y27" s="111">
        <f>SUM(Y9:Y25)</f>
        <v>0</v>
      </c>
      <c r="Z27" s="112">
        <f>SUM(Z9:Z26)</f>
        <v>5000</v>
      </c>
      <c r="AA27" s="110">
        <f>SUM(AA9:AA26)</f>
        <v>0</v>
      </c>
      <c r="AB27" s="111">
        <f>SUM(AB9:AB25)</f>
        <v>5000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A4D8-D155-41E2-BB3C-A5D789FE2A29}">
  <sheetPr codeName="Лист13"/>
  <dimension ref="A1:O123"/>
  <sheetViews>
    <sheetView zoomScale="78" zoomScaleNormal="7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Грибовиця'!B4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6020.48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Грибовиця'!I11</f>
        <v>6020.48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141.47999999999999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141.47999999999999</v>
      </c>
      <c r="D8" s="17"/>
      <c r="E8" s="18">
        <f>D7-C8</f>
        <v>0</v>
      </c>
    </row>
    <row r="9" spans="1:15" collapsed="1" x14ac:dyDescent="0.3">
      <c r="A9" s="11">
        <v>203</v>
      </c>
      <c r="B9" s="19" t="s">
        <v>5</v>
      </c>
      <c r="C9" s="17">
        <v>76.319999999999993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/>
      <c r="B10" s="19" t="s">
        <v>6</v>
      </c>
      <c r="C10" s="17">
        <v>65.16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v>2497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2497</v>
      </c>
      <c r="D18" s="17"/>
      <c r="E18" s="18">
        <f>D17-C18</f>
        <v>0</v>
      </c>
    </row>
    <row r="19" spans="1:15" collapsed="1" x14ac:dyDescent="0.3">
      <c r="A19" s="11"/>
      <c r="B19" s="20" t="s">
        <v>10</v>
      </c>
      <c r="C19" s="17">
        <v>176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11</v>
      </c>
      <c r="C20" s="17">
        <v>2124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19" t="s">
        <v>12</v>
      </c>
      <c r="C21" s="17">
        <v>197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19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13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14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19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15</v>
      </c>
      <c r="C45" s="12"/>
      <c r="D45" s="13">
        <v>2757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16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17</v>
      </c>
      <c r="C52" s="12"/>
      <c r="D52" s="13">
        <v>625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625</v>
      </c>
      <c r="D53" s="17"/>
      <c r="E53" s="18">
        <f>D52-C53</f>
        <v>0</v>
      </c>
    </row>
    <row r="54" spans="1:15" collapsed="1" x14ac:dyDescent="0.3">
      <c r="A54" s="11"/>
      <c r="B54" s="19" t="s">
        <v>18</v>
      </c>
      <c r="C54" s="17">
        <v>625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19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19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19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19</v>
      </c>
    </row>
    <row r="68" spans="1:15" ht="39.75" customHeight="1" x14ac:dyDescent="0.3">
      <c r="A68" s="4">
        <v>2240</v>
      </c>
      <c r="B68" s="5" t="s">
        <v>20</v>
      </c>
      <c r="C68" s="5"/>
      <c r="D68" s="6">
        <f>SUM(D70:D106)</f>
        <v>11407.79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'ЗДО Грибовиця'!I14</f>
        <v>11407.79</v>
      </c>
      <c r="E69" s="8" t="b">
        <f>D69=D68</f>
        <v>1</v>
      </c>
    </row>
    <row r="70" spans="1:15" collapsed="1" x14ac:dyDescent="0.3">
      <c r="A70" s="14">
        <v>2240.1</v>
      </c>
      <c r="B70" s="12" t="s">
        <v>21</v>
      </c>
      <c r="C70" s="12"/>
      <c r="D70" s="13">
        <v>3287</v>
      </c>
    </row>
    <row r="71" spans="1:15" hidden="1" x14ac:dyDescent="0.3">
      <c r="A71" s="14">
        <v>2240.1999999999998</v>
      </c>
      <c r="B71" s="25" t="s">
        <v>22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23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24</v>
      </c>
      <c r="C79" s="26"/>
      <c r="D79" s="13"/>
    </row>
    <row r="80" spans="1:15" hidden="1" x14ac:dyDescent="0.3">
      <c r="A80" s="14">
        <v>2240.5</v>
      </c>
      <c r="B80" s="25" t="s">
        <v>25</v>
      </c>
      <c r="C80" s="26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7"/>
      <c r="C82" s="17"/>
      <c r="D82" s="17"/>
    </row>
    <row r="83" spans="1:15" ht="17.25" hidden="1" customHeight="1" x14ac:dyDescent="0.3">
      <c r="A83" s="14"/>
      <c r="B83" s="27"/>
      <c r="C83" s="17"/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5" t="s">
        <v>26</v>
      </c>
      <c r="C90" s="26"/>
      <c r="D90" s="13"/>
    </row>
    <row r="91" spans="1:15" hidden="1" x14ac:dyDescent="0.3">
      <c r="A91" s="14">
        <v>2240.6999999999998</v>
      </c>
      <c r="B91" s="25" t="s">
        <v>27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19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5" t="s">
        <v>28</v>
      </c>
      <c r="C97" s="26"/>
      <c r="D97" s="13">
        <v>92.55</v>
      </c>
    </row>
    <row r="98" spans="1:5" hidden="1" x14ac:dyDescent="0.3">
      <c r="A98" s="14">
        <v>2240.9</v>
      </c>
      <c r="B98" s="25" t="s">
        <v>29</v>
      </c>
      <c r="C98" s="26"/>
      <c r="D98" s="13"/>
    </row>
    <row r="99" spans="1:5" hidden="1" x14ac:dyDescent="0.3">
      <c r="A99" s="14">
        <v>2241.1</v>
      </c>
      <c r="B99" s="25" t="s">
        <v>30</v>
      </c>
      <c r="C99" s="26"/>
      <c r="D99" s="13"/>
    </row>
    <row r="100" spans="1:5" hidden="1" x14ac:dyDescent="0.3">
      <c r="A100" s="14">
        <v>2241.1999999999998</v>
      </c>
      <c r="B100" s="25" t="s">
        <v>31</v>
      </c>
      <c r="C100" s="26"/>
      <c r="D100" s="13"/>
    </row>
    <row r="101" spans="1:5" hidden="1" x14ac:dyDescent="0.3">
      <c r="A101" s="14">
        <v>2241.3000000000002</v>
      </c>
      <c r="B101" s="25" t="s">
        <v>32</v>
      </c>
      <c r="C101" s="26"/>
      <c r="D101" s="13"/>
    </row>
    <row r="102" spans="1:5" hidden="1" x14ac:dyDescent="0.3">
      <c r="A102" s="14">
        <v>2241.4</v>
      </c>
      <c r="B102" s="25" t="s">
        <v>33</v>
      </c>
      <c r="C102" s="26"/>
      <c r="D102" s="13"/>
    </row>
    <row r="103" spans="1:5" hidden="1" x14ac:dyDescent="0.3">
      <c r="A103" s="14">
        <v>2241.5</v>
      </c>
      <c r="B103" s="25" t="s">
        <v>34</v>
      </c>
      <c r="C103" s="26"/>
      <c r="D103" s="13"/>
    </row>
    <row r="104" spans="1:5" ht="38.25" hidden="1" customHeight="1" x14ac:dyDescent="0.3">
      <c r="A104" s="14">
        <v>2241.6</v>
      </c>
      <c r="B104" s="28" t="s">
        <v>35</v>
      </c>
      <c r="C104" s="26"/>
      <c r="D104" s="13"/>
    </row>
    <row r="105" spans="1:5" hidden="1" x14ac:dyDescent="0.3">
      <c r="A105" s="14">
        <v>2241.6999999999998</v>
      </c>
      <c r="B105" s="25" t="s">
        <v>36</v>
      </c>
      <c r="C105" s="26"/>
      <c r="D105" s="13"/>
    </row>
    <row r="106" spans="1:5" x14ac:dyDescent="0.3">
      <c r="A106" s="14">
        <v>2241.9</v>
      </c>
      <c r="B106" s="25" t="s">
        <v>37</v>
      </c>
      <c r="C106" s="26"/>
      <c r="D106" s="13">
        <v>8028.24</v>
      </c>
    </row>
    <row r="107" spans="1:5" hidden="1" outlineLevel="1" x14ac:dyDescent="0.3">
      <c r="A107" s="14"/>
      <c r="B107" s="15"/>
      <c r="C107" s="16">
        <f>SUM(C108:C122)</f>
        <v>8028.24</v>
      </c>
      <c r="D107" s="29"/>
      <c r="E107" s="18">
        <f>D106-C107</f>
        <v>0</v>
      </c>
    </row>
    <row r="108" spans="1:5" collapsed="1" x14ac:dyDescent="0.3">
      <c r="A108" s="14">
        <v>904</v>
      </c>
      <c r="B108" s="27" t="s">
        <v>38</v>
      </c>
      <c r="C108" s="17">
        <f>500</f>
        <v>500</v>
      </c>
      <c r="D108" s="17"/>
    </row>
    <row r="109" spans="1:5" x14ac:dyDescent="0.3">
      <c r="A109" s="14">
        <v>901</v>
      </c>
      <c r="B109" s="27" t="s">
        <v>39</v>
      </c>
      <c r="C109" s="17">
        <v>1138.8</v>
      </c>
      <c r="D109" s="17"/>
    </row>
    <row r="110" spans="1:5" x14ac:dyDescent="0.3">
      <c r="A110" s="14">
        <v>902</v>
      </c>
      <c r="B110" s="27" t="s">
        <v>40</v>
      </c>
      <c r="C110" s="17">
        <f>200+100+100+100+100+100+100</f>
        <v>800</v>
      </c>
      <c r="D110" s="17"/>
    </row>
    <row r="111" spans="1:5" x14ac:dyDescent="0.3">
      <c r="A111" s="14">
        <v>906</v>
      </c>
      <c r="B111" s="30" t="s">
        <v>41</v>
      </c>
      <c r="C111" s="17">
        <v>1000</v>
      </c>
      <c r="D111" s="17"/>
    </row>
    <row r="112" spans="1:5" x14ac:dyDescent="0.3">
      <c r="A112" s="14">
        <v>907</v>
      </c>
      <c r="B112" s="27" t="s">
        <v>42</v>
      </c>
      <c r="C112" s="17">
        <f>1006.33+598.46</f>
        <v>1604.79</v>
      </c>
      <c r="D112" s="17"/>
    </row>
    <row r="113" spans="1:4" x14ac:dyDescent="0.3">
      <c r="A113" s="14">
        <v>908</v>
      </c>
      <c r="B113" s="27" t="s">
        <v>43</v>
      </c>
      <c r="C113" s="17">
        <f>240.7+152.7+152.7+152.7+152.7+152.7</f>
        <v>1004.2</v>
      </c>
      <c r="D113" s="17"/>
    </row>
    <row r="114" spans="1:4" x14ac:dyDescent="0.3">
      <c r="A114" s="14">
        <v>910</v>
      </c>
      <c r="B114" s="27" t="s">
        <v>44</v>
      </c>
      <c r="C114" s="17">
        <v>1493</v>
      </c>
      <c r="D114" s="17"/>
    </row>
    <row r="115" spans="1:4" x14ac:dyDescent="0.3">
      <c r="A115" s="14"/>
      <c r="B115" s="27" t="s">
        <v>45</v>
      </c>
      <c r="C115" s="17">
        <v>487.45</v>
      </c>
      <c r="D115" s="17"/>
    </row>
    <row r="116" spans="1:4" hidden="1" x14ac:dyDescent="0.3">
      <c r="A116" s="14"/>
      <c r="B116" s="27"/>
      <c r="C116" s="17"/>
      <c r="D116" s="17"/>
    </row>
    <row r="117" spans="1:4" hidden="1" x14ac:dyDescent="0.3">
      <c r="A117" s="14"/>
      <c r="B117" s="20"/>
      <c r="C117" s="17"/>
      <c r="D117" s="17"/>
    </row>
    <row r="118" spans="1:4" hidden="1" x14ac:dyDescent="0.3">
      <c r="A118" s="14"/>
      <c r="B118" s="20"/>
      <c r="C118" s="17"/>
      <c r="D118" s="17"/>
    </row>
    <row r="119" spans="1:4" hidden="1" x14ac:dyDescent="0.3">
      <c r="A119" s="14"/>
      <c r="B119" s="20"/>
      <c r="C119" s="17"/>
      <c r="D119" s="17"/>
    </row>
    <row r="120" spans="1:4" hidden="1" x14ac:dyDescent="0.3">
      <c r="A120" s="14"/>
      <c r="B120" s="20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2023-10-24T13:01:31Z</dcterms:created>
  <dcterms:modified xsi:type="dcterms:W3CDTF">2023-10-24T13:01:32Z</dcterms:modified>
</cp:coreProperties>
</file>