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0CF732C0-2CA4-4040-8EE5-A48C2E85BA86}" xr6:coauthVersionLast="36" xr6:coauthVersionMax="36" xr10:uidLastSave="{00000000-0000-0000-0000-000000000000}"/>
  <bookViews>
    <workbookView xWindow="0" yWindow="0" windowWidth="28800" windowHeight="11325" xr2:uid="{78A538AE-DD20-4C66-B7EB-ABA6A740A371}"/>
  </bookViews>
  <sheets>
    <sheet name="ЗДО Тишков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G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J14" i="3"/>
  <c r="I14" i="3"/>
  <c r="H14" i="3"/>
  <c r="E14" i="3" s="1"/>
  <c r="F14" i="3"/>
  <c r="AH13" i="3"/>
  <c r="AE13" i="3"/>
  <c r="AB13" i="3"/>
  <c r="Y13" i="3"/>
  <c r="V13" i="3"/>
  <c r="S13" i="3"/>
  <c r="P13" i="3"/>
  <c r="K13" i="3"/>
  <c r="M13" i="3" s="1"/>
  <c r="I13" i="3"/>
  <c r="F13" i="3" s="1"/>
  <c r="AH12" i="3"/>
  <c r="AE12" i="3"/>
  <c r="AB12" i="3"/>
  <c r="Y12" i="3"/>
  <c r="V12" i="3"/>
  <c r="S12" i="3"/>
  <c r="P12" i="3"/>
  <c r="M12" i="3"/>
  <c r="I12" i="3"/>
  <c r="F12" i="3" s="1"/>
  <c r="H12" i="3"/>
  <c r="J12" i="3" s="1"/>
  <c r="AH11" i="3"/>
  <c r="AE11" i="3"/>
  <c r="AB11" i="3"/>
  <c r="Y11" i="3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K10" i="3"/>
  <c r="M10" i="3" s="1"/>
  <c r="I10" i="3"/>
  <c r="AH9" i="3"/>
  <c r="AE9" i="3"/>
  <c r="AB9" i="3"/>
  <c r="Y9" i="3"/>
  <c r="V9" i="3"/>
  <c r="V27" i="3" s="1"/>
  <c r="S9" i="3"/>
  <c r="P9" i="3"/>
  <c r="K9" i="3"/>
  <c r="H9" i="3" s="1"/>
  <c r="I9" i="3"/>
  <c r="C111" i="2"/>
  <c r="C110" i="2"/>
  <c r="C109" i="2"/>
  <c r="C107" i="2" s="1"/>
  <c r="E107" i="2" s="1"/>
  <c r="C108" i="2"/>
  <c r="D101" i="2"/>
  <c r="D68" i="2" s="1"/>
  <c r="D121" i="2" s="1"/>
  <c r="C92" i="2"/>
  <c r="E92" i="2" s="1"/>
  <c r="C81" i="2"/>
  <c r="E81" i="2" s="1"/>
  <c r="C73" i="2"/>
  <c r="E73" i="2" s="1"/>
  <c r="C53" i="2"/>
  <c r="E53" i="2" s="1"/>
  <c r="C48" i="2"/>
  <c r="C47" i="2"/>
  <c r="E47" i="2" s="1"/>
  <c r="C40" i="2"/>
  <c r="E40" i="2" s="1"/>
  <c r="C18" i="2"/>
  <c r="E18" i="2" s="1"/>
  <c r="C8" i="2"/>
  <c r="E8" i="2" s="1"/>
  <c r="D4" i="2"/>
  <c r="D64" i="2" s="1"/>
  <c r="E68" i="2" l="1"/>
  <c r="E5" i="2"/>
  <c r="AH27" i="3"/>
  <c r="M9" i="3"/>
  <c r="H10" i="3"/>
  <c r="E10" i="3" s="1"/>
  <c r="J9" i="3"/>
  <c r="E9" i="3"/>
  <c r="J16" i="3"/>
  <c r="E16" i="3"/>
  <c r="G16" i="3" s="1"/>
  <c r="F10" i="3"/>
  <c r="G10" i="3" s="1"/>
  <c r="F20" i="3"/>
  <c r="J20" i="3"/>
  <c r="J15" i="3"/>
  <c r="E15" i="3"/>
  <c r="G15" i="3" s="1"/>
  <c r="Y27" i="3"/>
  <c r="G14" i="3"/>
  <c r="J21" i="3"/>
  <c r="E21" i="3"/>
  <c r="G21" i="3" s="1"/>
  <c r="G22" i="3"/>
  <c r="M23" i="3"/>
  <c r="H23" i="3"/>
  <c r="J24" i="3"/>
  <c r="E24" i="3"/>
  <c r="G24" i="3" s="1"/>
  <c r="I27" i="3"/>
  <c r="P27" i="3"/>
  <c r="AB27" i="3"/>
  <c r="G20" i="3"/>
  <c r="F9" i="3"/>
  <c r="S27" i="3"/>
  <c r="AE27" i="3"/>
  <c r="H11" i="3"/>
  <c r="E12" i="3"/>
  <c r="G12" i="3" s="1"/>
  <c r="M18" i="3"/>
  <c r="M27" i="3" s="1"/>
  <c r="H18" i="3"/>
  <c r="M21" i="3"/>
  <c r="K27" i="3"/>
  <c r="H13" i="3"/>
  <c r="J19" i="3"/>
  <c r="E19" i="3"/>
  <c r="G19" i="3" s="1"/>
  <c r="J22" i="3"/>
  <c r="J26" i="3"/>
  <c r="E26" i="3"/>
  <c r="G26" i="3" s="1"/>
  <c r="H17" i="3"/>
  <c r="E69" i="2"/>
  <c r="F27" i="3" l="1"/>
  <c r="J10" i="3"/>
  <c r="E17" i="3"/>
  <c r="G17" i="3" s="1"/>
  <c r="J17" i="3"/>
  <c r="J13" i="3"/>
  <c r="E13" i="3"/>
  <c r="G13" i="3" s="1"/>
  <c r="E11" i="3"/>
  <c r="G11" i="3" s="1"/>
  <c r="J11" i="3"/>
  <c r="E18" i="3"/>
  <c r="G18" i="3" s="1"/>
  <c r="J18" i="3"/>
  <c r="J23" i="3"/>
  <c r="E23" i="3"/>
  <c r="G23" i="3" s="1"/>
  <c r="G9" i="3"/>
  <c r="H27" i="3"/>
  <c r="J27" i="3"/>
  <c r="E27" i="3" l="1"/>
  <c r="G27" i="3"/>
</calcChain>
</file>

<file path=xl/sharedStrings.xml><?xml version="1.0" encoding="utf-8"?>
<sst xmlns="http://schemas.openxmlformats.org/spreadsheetml/2006/main" count="105" uniqueCount="74">
  <si>
    <t>Касові видатки ЗДО с. Тишковичі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</si>
  <si>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</si>
  <si>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</si>
  <si>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</si>
  <si>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</si>
  <si>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</si>
  <si>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</si>
  <si>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</si>
  <si>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</si>
  <si>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</si>
  <si>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</si>
  <si>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</si>
  <si>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до бензопили / 02.2024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</si>
  <si>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</si>
  <si>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</si>
  <si>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</si>
  <si>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</si>
  <si>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</si>
  <si>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</si>
  <si>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</si>
  <si>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</si>
  <si>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</si>
  <si>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</si>
  <si>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</si>
  <si>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</si>
  <si>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</si>
  <si>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</si>
  <si>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 /01,02,03.2024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</si>
  <si>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</si>
  <si>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</si>
  <si>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</si>
  <si>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</si>
  <si>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</si>
  <si>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</si>
  <si>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 xml:space="preserve"> заправка картр. / 01.2024</t>
  </si>
  <si>
    <t>моніторинг. та захист від шкідників / 02,03.2024</t>
  </si>
  <si>
    <t>дослідж. Змивів та проб питн. Води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</si>
  <si>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</si>
  <si>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</si>
  <si>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</si>
  <si>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</si>
  <si>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</si>
  <si>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</si>
  <si>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</si>
  <si>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</si>
  <si>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</si>
  <si>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</si>
  <si>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</si>
  <si>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</si>
  <si>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</si>
  <si>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</si>
  <si>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</si>
  <si>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</si>
  <si>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</si>
  <si>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</si>
  <si>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</si>
  <si>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</si>
  <si>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</si>
  <si>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</si>
  <si>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</si>
  <si>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</si>
  <si>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</si>
  <si>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</si>
  <si>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</si>
  <si>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</si>
  <si>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</si>
  <si>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</si>
  <si>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</si>
  <si>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</si>
  <si>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</si>
  <si>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</si>
  <si>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</si>
  <si>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</si>
  <si>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Тишковичі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</si>
</sst>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14" fillId="5" borderId="23" xfId="1" applyNumberFormat="1" applyFont="1" applyFill="1" applyBorder="1" applyAlignment="1" applyProtection="1">
      <alignment horizontal="center" vertical="center" wrapText="1"/>
    </xf>
    <xf numFmtId="164" fontId="14" fillId="5" borderId="24" xfId="1" applyNumberFormat="1" applyFont="1" applyFill="1" applyBorder="1" applyAlignment="1" applyProtection="1">
      <alignment horizontal="center" vertical="center" wrapText="1"/>
    </xf>
    <xf numFmtId="165" fontId="14" fillId="5" borderId="25" xfId="1" applyNumberFormat="1" applyFont="1" applyFill="1" applyBorder="1" applyAlignment="1" applyProtection="1">
      <alignment horizontal="center" vertical="center" wrapText="1"/>
    </xf>
    <xf numFmtId="164" fontId="14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4" fillId="0" borderId="27" xfId="1" applyFont="1" applyBorder="1" applyAlignment="1">
      <alignment horizontal="left" vertical="center" wrapText="1" indent="1"/>
    </xf>
    <xf numFmtId="164" fontId="14" fillId="5" borderId="28" xfId="1" applyNumberFormat="1" applyFont="1" applyFill="1" applyBorder="1" applyAlignment="1" applyProtection="1">
      <alignment horizontal="center" vertical="center" wrapText="1"/>
    </xf>
    <xf numFmtId="164" fontId="14" fillId="5" borderId="29" xfId="1" applyNumberFormat="1" applyFont="1" applyFill="1" applyBorder="1" applyAlignment="1" applyProtection="1">
      <alignment horizontal="center" vertical="center" wrapText="1"/>
    </xf>
    <xf numFmtId="165" fontId="14" fillId="5" borderId="30" xfId="1" applyNumberFormat="1" applyFont="1" applyFill="1" applyBorder="1" applyAlignment="1" applyProtection="1">
      <alignment horizontal="center" vertical="center" wrapText="1"/>
    </xf>
    <xf numFmtId="165" fontId="14" fillId="5" borderId="31" xfId="1" applyNumberFormat="1" applyFont="1" applyFill="1" applyBorder="1" applyAlignment="1" applyProtection="1">
      <alignment horizontal="center" vertical="center" wrapText="1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7" xfId="1" applyNumberFormat="1" applyFont="1" applyFill="1" applyBorder="1" applyAlignment="1" applyProtection="1">
      <alignment horizontal="center" vertical="center" wrapText="1"/>
    </xf>
    <xf numFmtId="0" fontId="14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14" fillId="0" borderId="12" xfId="1" applyFont="1" applyBorder="1" applyAlignment="1">
      <alignment horizontal="left" vertical="center" wrapText="1" indent="1"/>
    </xf>
    <xf numFmtId="164" fontId="14" fillId="5" borderId="33" xfId="1" applyNumberFormat="1" applyFont="1" applyFill="1" applyBorder="1" applyAlignment="1" applyProtection="1">
      <alignment horizontal="center" vertical="center" wrapText="1"/>
    </xf>
    <xf numFmtId="164" fontId="14" fillId="5" borderId="34" xfId="1" applyNumberFormat="1" applyFont="1" applyFill="1" applyBorder="1" applyAlignment="1" applyProtection="1">
      <alignment horizontal="center" vertical="center" wrapText="1"/>
    </xf>
    <xf numFmtId="165" fontId="14" fillId="5" borderId="32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Border="1" applyAlignment="1">
      <alignment horizontal="left" vertical="center" wrapText="1" indent="1"/>
    </xf>
    <xf numFmtId="0" fontId="14" fillId="0" borderId="6" xfId="1" applyFont="1" applyBorder="1" applyAlignment="1">
      <alignment horizontal="left" vertical="top" wrapText="1" indent="1"/>
    </xf>
    <xf numFmtId="0" fontId="14" fillId="0" borderId="7" xfId="1" applyFont="1" applyBorder="1" applyAlignment="1">
      <alignment horizontal="left" vertical="top" wrapText="1" indent="1"/>
    </xf>
    <xf numFmtId="165" fontId="14" fillId="5" borderId="5" xfId="1" applyNumberFormat="1" applyFont="1" applyFill="1" applyBorder="1" applyAlignment="1" applyProtection="1">
      <alignment horizontal="center" vertical="center" wrapText="1"/>
    </xf>
    <xf numFmtId="165" fontId="14" fillId="5" borderId="27" xfId="1" applyNumberFormat="1" applyFont="1" applyFill="1" applyBorder="1" applyAlignment="1" applyProtection="1">
      <alignment horizontal="center" vertical="center" wrapText="1"/>
    </xf>
    <xf numFmtId="0" fontId="14" fillId="0" borderId="30" xfId="1" applyFont="1" applyBorder="1" applyAlignment="1">
      <alignment horizontal="left" vertical="top" wrapText="1" indent="1"/>
    </xf>
    <xf numFmtId="0" fontId="14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14" fillId="0" borderId="36" xfId="1" applyFont="1" applyBorder="1" applyAlignment="1">
      <alignment horizontal="center" vertical="top" wrapText="1"/>
    </xf>
    <xf numFmtId="165" fontId="14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55D6CCD9-E538-49E3-97C9-9171E5606C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8F58D-D494-41F6-8527-371DD5A5D2F1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90" customWidth="1"/>
    <col min="5" max="5" width="25" style="90" customWidth="1"/>
    <col min="6" max="10" width="25" style="125" customWidth="1"/>
    <col min="11" max="11" width="25" style="90" customWidth="1"/>
    <col min="12" max="13" width="25" style="125" customWidth="1"/>
    <col min="14" max="14" width="21.140625" style="90" hidden="1" customWidth="1"/>
    <col min="15" max="16" width="21.140625" style="125" hidden="1" customWidth="1"/>
    <col min="17" max="17" width="21.140625" style="90" hidden="1" customWidth="1"/>
    <col min="18" max="19" width="21.140625" style="125" hidden="1" customWidth="1"/>
    <col min="20" max="20" width="18.85546875" style="90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90" hidden="1" customWidth="1"/>
    <col min="27" max="28" width="18.85546875" style="125" hidden="1" customWidth="1"/>
    <col min="29" max="29" width="18.85546875" style="90" hidden="1" customWidth="1"/>
    <col min="30" max="31" width="18.85546875" style="125" hidden="1" customWidth="1"/>
    <col min="32" max="32" width="18.85546875" style="90" hidden="1" customWidth="1"/>
    <col min="33" max="34" width="18.85546875" style="125" hidden="1" customWidth="1"/>
    <col min="35" max="37" width="18.140625" style="125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39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40</v>
      </c>
      <c r="B6" s="46" t="s">
        <v>41</v>
      </c>
      <c r="C6" s="47" t="s">
        <v>42</v>
      </c>
      <c r="D6" s="48"/>
      <c r="E6" s="49" t="s">
        <v>43</v>
      </c>
      <c r="F6" s="50"/>
      <c r="G6" s="51"/>
      <c r="H6" s="52" t="s">
        <v>44</v>
      </c>
      <c r="I6" s="53"/>
      <c r="J6" s="54"/>
      <c r="K6" s="55" t="s">
        <v>45</v>
      </c>
      <c r="L6" s="56"/>
      <c r="M6" s="57"/>
      <c r="N6" s="55" t="s">
        <v>46</v>
      </c>
      <c r="O6" s="56"/>
      <c r="P6" s="57"/>
      <c r="Q6" s="55" t="s">
        <v>47</v>
      </c>
      <c r="R6" s="56"/>
      <c r="S6" s="57"/>
      <c r="T6" s="58" t="s">
        <v>48</v>
      </c>
      <c r="U6" s="59"/>
      <c r="V6" s="54"/>
      <c r="W6" s="59" t="s">
        <v>49</v>
      </c>
      <c r="X6" s="59"/>
      <c r="Y6" s="60"/>
      <c r="Z6" s="58" t="s">
        <v>50</v>
      </c>
      <c r="AA6" s="59"/>
      <c r="AB6" s="54"/>
      <c r="AC6" s="61" t="s">
        <v>51</v>
      </c>
      <c r="AD6" s="62"/>
      <c r="AE6" s="63"/>
      <c r="AF6" s="58" t="s">
        <v>52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53</v>
      </c>
      <c r="F7" s="69" t="s">
        <v>54</v>
      </c>
      <c r="G7" s="70" t="s">
        <v>55</v>
      </c>
      <c r="H7" s="68" t="s">
        <v>53</v>
      </c>
      <c r="I7" s="69" t="s">
        <v>54</v>
      </c>
      <c r="J7" s="70" t="s">
        <v>55</v>
      </c>
      <c r="K7" s="68" t="s">
        <v>53</v>
      </c>
      <c r="L7" s="69" t="s">
        <v>54</v>
      </c>
      <c r="M7" s="70" t="s">
        <v>55</v>
      </c>
      <c r="N7" s="68" t="s">
        <v>53</v>
      </c>
      <c r="O7" s="69" t="s">
        <v>54</v>
      </c>
      <c r="P7" s="70" t="s">
        <v>55</v>
      </c>
      <c r="Q7" s="68" t="s">
        <v>53</v>
      </c>
      <c r="R7" s="69" t="s">
        <v>54</v>
      </c>
      <c r="S7" s="70" t="s">
        <v>55</v>
      </c>
      <c r="T7" s="68" t="s">
        <v>53</v>
      </c>
      <c r="U7" s="69" t="s">
        <v>54</v>
      </c>
      <c r="V7" s="70" t="s">
        <v>55</v>
      </c>
      <c r="W7" s="68" t="s">
        <v>53</v>
      </c>
      <c r="X7" s="69" t="s">
        <v>54</v>
      </c>
      <c r="Y7" s="70" t="s">
        <v>55</v>
      </c>
      <c r="Z7" s="68" t="s">
        <v>53</v>
      </c>
      <c r="AA7" s="69" t="s">
        <v>54</v>
      </c>
      <c r="AB7" s="70" t="s">
        <v>55</v>
      </c>
      <c r="AC7" s="68" t="s">
        <v>53</v>
      </c>
      <c r="AD7" s="69" t="s">
        <v>54</v>
      </c>
      <c r="AE7" s="70" t="s">
        <v>55</v>
      </c>
      <c r="AF7" s="68" t="s">
        <v>53</v>
      </c>
      <c r="AG7" s="69" t="s">
        <v>54</v>
      </c>
      <c r="AH7" s="70" t="s">
        <v>55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73</v>
      </c>
      <c r="B9" s="113">
        <v>2111</v>
      </c>
      <c r="C9" s="114" t="s">
        <v>56</v>
      </c>
      <c r="D9" s="115"/>
      <c r="E9" s="83">
        <f>H9+T9+W9+Z9+AC9++AF9</f>
        <v>1389670</v>
      </c>
      <c r="F9" s="84">
        <f>I9+U9+X9+AA9+AD9++AG9</f>
        <v>270855.71999999997</v>
      </c>
      <c r="G9" s="116">
        <f>E9-F9</f>
        <v>1118814.28</v>
      </c>
      <c r="H9" s="83">
        <f>K9+N9+Q9</f>
        <v>1389670</v>
      </c>
      <c r="I9" s="84">
        <f>L9+O9+R9</f>
        <v>270855.71999999997</v>
      </c>
      <c r="J9" s="85">
        <f>H9-I9</f>
        <v>1118814.28</v>
      </c>
      <c r="K9" s="89">
        <f>1299230+90440</f>
        <v>1389670</v>
      </c>
      <c r="L9" s="87">
        <v>270855.71999999997</v>
      </c>
      <c r="M9" s="88">
        <f>K9-L9</f>
        <v>1118814.28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57</v>
      </c>
      <c r="D10" s="99"/>
      <c r="E10" s="92">
        <f t="shared" ref="E10:F26" si="1">H10+T10+W10+Z10+AC10++AF10</f>
        <v>305970</v>
      </c>
      <c r="F10" s="93">
        <f t="shared" si="1"/>
        <v>63486.38</v>
      </c>
      <c r="G10" s="117">
        <f>E10-F10</f>
        <v>242483.62</v>
      </c>
      <c r="H10" s="92">
        <f>K10+N10+Q10</f>
        <v>305970</v>
      </c>
      <c r="I10" s="93">
        <f>L10+O10+R10</f>
        <v>63486.38</v>
      </c>
      <c r="J10" s="95">
        <f>H10-I10</f>
        <v>242483.62</v>
      </c>
      <c r="K10" s="86">
        <f>285835+20135</f>
        <v>305970</v>
      </c>
      <c r="L10" s="96">
        <v>63486.38</v>
      </c>
      <c r="M10" s="97">
        <f>K10-L10</f>
        <v>242483.62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17585.760000000002</v>
      </c>
      <c r="F11" s="93">
        <f t="shared" si="1"/>
        <v>4249.76</v>
      </c>
      <c r="G11" s="117">
        <f t="shared" ref="G11:G25" si="2">E11-F11</f>
        <v>13336.000000000002</v>
      </c>
      <c r="H11" s="92">
        <f t="shared" ref="H11:I26" si="3">K11+N11+Q11</f>
        <v>13411</v>
      </c>
      <c r="I11" s="93">
        <f t="shared" si="3"/>
        <v>75</v>
      </c>
      <c r="J11" s="95">
        <f t="shared" ref="J11:J25" si="4">H11-I11</f>
        <v>13336</v>
      </c>
      <c r="K11" s="86">
        <f>15000-589-1000</f>
        <v>13411</v>
      </c>
      <c r="L11" s="96">
        <v>75</v>
      </c>
      <c r="M11" s="97">
        <f t="shared" ref="M11:M25" si="5">K11-L11</f>
        <v>13336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4174.76</v>
      </c>
      <c r="X11" s="96">
        <v>4174.76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58</v>
      </c>
      <c r="D12" s="99"/>
      <c r="E12" s="92">
        <f t="shared" si="1"/>
        <v>300</v>
      </c>
      <c r="F12" s="93">
        <f t="shared" si="1"/>
        <v>0</v>
      </c>
      <c r="G12" s="94">
        <f t="shared" si="2"/>
        <v>300</v>
      </c>
      <c r="H12" s="92">
        <f>K12+N12+Q12</f>
        <v>300</v>
      </c>
      <c r="I12" s="93">
        <f t="shared" si="3"/>
        <v>0</v>
      </c>
      <c r="J12" s="95">
        <f t="shared" si="4"/>
        <v>300</v>
      </c>
      <c r="K12" s="86">
        <v>300</v>
      </c>
      <c r="L12" s="96">
        <v>0</v>
      </c>
      <c r="M12" s="97">
        <f t="shared" si="5"/>
        <v>300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59</v>
      </c>
      <c r="D13" s="99"/>
      <c r="E13" s="92">
        <f t="shared" si="1"/>
        <v>190047</v>
      </c>
      <c r="F13" s="93">
        <f t="shared" si="1"/>
        <v>69455.149999999994</v>
      </c>
      <c r="G13" s="117">
        <f t="shared" si="2"/>
        <v>120591.85</v>
      </c>
      <c r="H13" s="92">
        <f t="shared" si="3"/>
        <v>149027</v>
      </c>
      <c r="I13" s="93">
        <f t="shared" si="3"/>
        <v>61817.81</v>
      </c>
      <c r="J13" s="95">
        <f t="shared" si="4"/>
        <v>87209.19</v>
      </c>
      <c r="K13" s="86">
        <f>93150+55877</f>
        <v>149027</v>
      </c>
      <c r="L13" s="96">
        <v>61817.81</v>
      </c>
      <c r="M13" s="97">
        <f t="shared" si="5"/>
        <v>87209.19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41020</v>
      </c>
      <c r="U13" s="96">
        <v>7637.34</v>
      </c>
      <c r="V13" s="97">
        <f t="shared" si="8"/>
        <v>33382.660000000003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15</v>
      </c>
      <c r="D14" s="99"/>
      <c r="E14" s="92">
        <f t="shared" si="1"/>
        <v>14235</v>
      </c>
      <c r="F14" s="93">
        <f t="shared" si="1"/>
        <v>2787.69</v>
      </c>
      <c r="G14" s="117">
        <f t="shared" si="2"/>
        <v>11447.31</v>
      </c>
      <c r="H14" s="92">
        <f t="shared" si="3"/>
        <v>14235</v>
      </c>
      <c r="I14" s="93">
        <f t="shared" si="3"/>
        <v>2787.69</v>
      </c>
      <c r="J14" s="95">
        <f t="shared" si="4"/>
        <v>11447.31</v>
      </c>
      <c r="K14" s="86">
        <v>14235</v>
      </c>
      <c r="L14" s="96">
        <v>2787.69</v>
      </c>
      <c r="M14" s="97">
        <f t="shared" si="5"/>
        <v>11447.31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60</v>
      </c>
      <c r="D15" s="99"/>
      <c r="E15" s="92">
        <f t="shared" si="1"/>
        <v>0</v>
      </c>
      <c r="F15" s="93">
        <f t="shared" si="1"/>
        <v>0</v>
      </c>
      <c r="G15" s="117">
        <f t="shared" si="2"/>
        <v>0</v>
      </c>
      <c r="H15" s="92">
        <f t="shared" si="3"/>
        <v>0</v>
      </c>
      <c r="I15" s="93">
        <f t="shared" si="3"/>
        <v>0</v>
      </c>
      <c r="J15" s="95">
        <f t="shared" si="4"/>
        <v>0</v>
      </c>
      <c r="K15" s="86">
        <v>0</v>
      </c>
      <c r="L15" s="96">
        <v>0</v>
      </c>
      <c r="M15" s="97">
        <f t="shared" si="5"/>
        <v>0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61</v>
      </c>
      <c r="D16" s="99"/>
      <c r="E16" s="92">
        <f t="shared" si="1"/>
        <v>0</v>
      </c>
      <c r="F16" s="93">
        <f t="shared" si="1"/>
        <v>0</v>
      </c>
      <c r="G16" s="117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86">
        <v>0</v>
      </c>
      <c r="L16" s="96">
        <v>0</v>
      </c>
      <c r="M16" s="97">
        <f t="shared" si="5"/>
        <v>0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62</v>
      </c>
      <c r="D17" s="99"/>
      <c r="E17" s="92">
        <f t="shared" si="1"/>
        <v>4948</v>
      </c>
      <c r="F17" s="93">
        <f t="shared" si="1"/>
        <v>1396.17</v>
      </c>
      <c r="G17" s="117">
        <f t="shared" si="2"/>
        <v>3551.83</v>
      </c>
      <c r="H17" s="92">
        <f t="shared" si="3"/>
        <v>4948</v>
      </c>
      <c r="I17" s="93">
        <f t="shared" si="3"/>
        <v>1396.17</v>
      </c>
      <c r="J17" s="95">
        <f t="shared" si="4"/>
        <v>3551.83</v>
      </c>
      <c r="K17" s="86">
        <f>4900+48</f>
        <v>4948</v>
      </c>
      <c r="L17" s="96">
        <v>1396.17</v>
      </c>
      <c r="M17" s="97">
        <f t="shared" si="5"/>
        <v>3551.83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63</v>
      </c>
      <c r="D18" s="99"/>
      <c r="E18" s="92">
        <f t="shared" si="1"/>
        <v>74080</v>
      </c>
      <c r="F18" s="93">
        <f t="shared" si="1"/>
        <v>16127.28</v>
      </c>
      <c r="G18" s="117">
        <f t="shared" si="2"/>
        <v>57952.72</v>
      </c>
      <c r="H18" s="92">
        <f t="shared" si="3"/>
        <v>74080</v>
      </c>
      <c r="I18" s="93">
        <f t="shared" si="3"/>
        <v>16127.28</v>
      </c>
      <c r="J18" s="95">
        <f t="shared" si="4"/>
        <v>57952.72</v>
      </c>
      <c r="K18" s="86">
        <f>52900+21180</f>
        <v>74080</v>
      </c>
      <c r="L18" s="96">
        <v>16127.28</v>
      </c>
      <c r="M18" s="97">
        <f t="shared" si="5"/>
        <v>57952.72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64</v>
      </c>
      <c r="D19" s="99"/>
      <c r="E19" s="92">
        <f t="shared" si="1"/>
        <v>0</v>
      </c>
      <c r="F19" s="93">
        <f t="shared" si="1"/>
        <v>0</v>
      </c>
      <c r="G19" s="117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86">
        <v>0</v>
      </c>
      <c r="L19" s="96">
        <v>0</v>
      </c>
      <c r="M19" s="97">
        <f t="shared" si="5"/>
        <v>0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65</v>
      </c>
      <c r="D20" s="99"/>
      <c r="E20" s="92">
        <f t="shared" si="1"/>
        <v>153650</v>
      </c>
      <c r="F20" s="93">
        <f t="shared" si="1"/>
        <v>31045.8</v>
      </c>
      <c r="G20" s="117">
        <f t="shared" si="2"/>
        <v>122604.2</v>
      </c>
      <c r="H20" s="92">
        <f t="shared" si="3"/>
        <v>153650</v>
      </c>
      <c r="I20" s="93">
        <f t="shared" si="3"/>
        <v>31045.8</v>
      </c>
      <c r="J20" s="95">
        <f t="shared" si="4"/>
        <v>122604.2</v>
      </c>
      <c r="K20" s="86">
        <v>153650</v>
      </c>
      <c r="L20" s="96">
        <v>31045.8</v>
      </c>
      <c r="M20" s="97">
        <f t="shared" si="5"/>
        <v>122604.2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66</v>
      </c>
      <c r="D21" s="118"/>
      <c r="E21" s="92">
        <f t="shared" si="1"/>
        <v>1170</v>
      </c>
      <c r="F21" s="93">
        <f t="shared" si="1"/>
        <v>570</v>
      </c>
      <c r="G21" s="117">
        <f t="shared" si="2"/>
        <v>600</v>
      </c>
      <c r="H21" s="92">
        <f t="shared" si="3"/>
        <v>1170</v>
      </c>
      <c r="I21" s="93">
        <f t="shared" si="3"/>
        <v>570</v>
      </c>
      <c r="J21" s="95">
        <f t="shared" si="4"/>
        <v>600</v>
      </c>
      <c r="K21" s="86">
        <f>800-230+600</f>
        <v>1170</v>
      </c>
      <c r="L21" s="96">
        <v>570</v>
      </c>
      <c r="M21" s="97">
        <f t="shared" si="5"/>
        <v>600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67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68</v>
      </c>
      <c r="D23" s="99"/>
      <c r="E23" s="92">
        <f t="shared" si="1"/>
        <v>589</v>
      </c>
      <c r="F23" s="93">
        <f t="shared" si="1"/>
        <v>588.17999999999995</v>
      </c>
      <c r="G23" s="117">
        <f t="shared" si="2"/>
        <v>0.82000000000005002</v>
      </c>
      <c r="H23" s="92">
        <f t="shared" si="3"/>
        <v>589</v>
      </c>
      <c r="I23" s="93">
        <f t="shared" si="3"/>
        <v>588.17999999999995</v>
      </c>
      <c r="J23" s="95">
        <f t="shared" si="4"/>
        <v>0.82000000000005002</v>
      </c>
      <c r="K23" s="86">
        <f>180+589-180</f>
        <v>589</v>
      </c>
      <c r="L23" s="96">
        <v>588.17999999999995</v>
      </c>
      <c r="M23" s="97">
        <f t="shared" si="5"/>
        <v>0.82000000000005002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69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>
        <v>0</v>
      </c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70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71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72</v>
      </c>
      <c r="B27" s="107"/>
      <c r="C27" s="107"/>
      <c r="D27" s="123"/>
      <c r="E27" s="112">
        <f t="shared" ref="E27:U27" si="12">SUM(E9:E26)</f>
        <v>2152244.7599999998</v>
      </c>
      <c r="F27" s="110">
        <f t="shared" si="12"/>
        <v>460562.13</v>
      </c>
      <c r="G27" s="108">
        <f t="shared" si="12"/>
        <v>1691682.6300000001</v>
      </c>
      <c r="H27" s="112">
        <f t="shared" si="12"/>
        <v>2107050</v>
      </c>
      <c r="I27" s="110">
        <f t="shared" si="12"/>
        <v>448750.02999999997</v>
      </c>
      <c r="J27" s="108">
        <f t="shared" si="12"/>
        <v>1658299.97</v>
      </c>
      <c r="K27" s="112">
        <f t="shared" ref="K27:P27" si="13">SUM(K9:K26)</f>
        <v>2107050</v>
      </c>
      <c r="L27" s="110">
        <f t="shared" si="13"/>
        <v>448750.02999999997</v>
      </c>
      <c r="M27" s="111">
        <f t="shared" si="13"/>
        <v>1658299.97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41020</v>
      </c>
      <c r="U27" s="110">
        <f t="shared" si="12"/>
        <v>7637.34</v>
      </c>
      <c r="V27" s="111">
        <f>SUM(V9:V25)</f>
        <v>33382.660000000003</v>
      </c>
      <c r="W27" s="109">
        <f>SUM(W9:W26)</f>
        <v>4174.76</v>
      </c>
      <c r="X27" s="110">
        <f>SUM(X9:X26)</f>
        <v>4174.76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B11C7-8E78-407C-AA02-930AB9B60013}">
  <sheetPr codeName="Лист15"/>
  <dimension ref="A1:O123"/>
  <sheetViews>
    <sheetView zoomScale="85" zoomScaleNormal="85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6.42578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Тишковичі'!B4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75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Тишковичі'!I11</f>
        <v>75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>
        <v>201</v>
      </c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>
        <v>202</v>
      </c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>
        <v>203</v>
      </c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>
        <v>205</v>
      </c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>
        <v>503</v>
      </c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>
        <v>502</v>
      </c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>
        <v>506</v>
      </c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>
        <v>507</v>
      </c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8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10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11</v>
      </c>
      <c r="C46" s="12"/>
      <c r="D46" s="13">
        <v>75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75</v>
      </c>
      <c r="D47" s="17"/>
      <c r="E47" s="18">
        <f>D46-C47</f>
        <v>0</v>
      </c>
    </row>
    <row r="48" spans="1:15" collapsed="1" x14ac:dyDescent="0.3">
      <c r="A48" s="11"/>
      <c r="B48" s="20" t="s">
        <v>12</v>
      </c>
      <c r="C48" s="17">
        <f>75</f>
        <v>75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13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>
        <v>901</v>
      </c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>
        <v>913</v>
      </c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>
        <v>917</v>
      </c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SUM(D70:D106)</f>
        <v>2787.69</v>
      </c>
      <c r="E68" s="7">
        <f>D69-D68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'ЗДО Тишковичі'!I14</f>
        <v>2787.69</v>
      </c>
      <c r="E69" s="8" t="b">
        <f>D69=D68</f>
        <v>1</v>
      </c>
    </row>
    <row r="70" spans="1:15" hidden="1" collapsed="1" x14ac:dyDescent="0.3">
      <c r="A70" s="14">
        <v>2240.1</v>
      </c>
      <c r="B70" s="12" t="s">
        <v>16</v>
      </c>
      <c r="C70" s="12"/>
      <c r="D70" s="13"/>
    </row>
    <row r="71" spans="1:15" hidden="1" x14ac:dyDescent="0.3">
      <c r="A71" s="14">
        <v>2240.1999999999998</v>
      </c>
      <c r="B71" s="25" t="s">
        <v>17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18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19</v>
      </c>
      <c r="C79" s="26"/>
      <c r="D79" s="13"/>
    </row>
    <row r="80" spans="1:15" hidden="1" x14ac:dyDescent="0.3">
      <c r="A80" s="14">
        <v>2240.5</v>
      </c>
      <c r="B80" s="25" t="s">
        <v>20</v>
      </c>
      <c r="C80" s="26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7"/>
      <c r="C82" s="17"/>
      <c r="D82" s="17"/>
    </row>
    <row r="83" spans="1:15" ht="17.25" hidden="1" customHeight="1" x14ac:dyDescent="0.3">
      <c r="A83" s="14"/>
      <c r="B83" s="27"/>
      <c r="C83" s="17"/>
      <c r="D83" s="17"/>
    </row>
    <row r="84" spans="1:15" ht="28.5" hidden="1" customHeight="1" x14ac:dyDescent="0.3">
      <c r="A84" s="14"/>
      <c r="B84" s="27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5" t="s">
        <v>21</v>
      </c>
      <c r="C90" s="26"/>
      <c r="D90" s="13"/>
    </row>
    <row r="91" spans="1:15" hidden="1" x14ac:dyDescent="0.3">
      <c r="A91" s="14">
        <v>2240.6999999999998</v>
      </c>
      <c r="B91" s="25" t="s">
        <v>22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23</v>
      </c>
      <c r="C97" s="26"/>
      <c r="D97" s="13"/>
    </row>
    <row r="98" spans="1:5" hidden="1" x14ac:dyDescent="0.3">
      <c r="A98" s="14">
        <v>2240.9</v>
      </c>
      <c r="B98" s="25" t="s">
        <v>24</v>
      </c>
      <c r="C98" s="26"/>
      <c r="D98" s="13"/>
    </row>
    <row r="99" spans="1:5" hidden="1" x14ac:dyDescent="0.3">
      <c r="A99" s="14">
        <v>2241.1</v>
      </c>
      <c r="B99" s="25" t="s">
        <v>25</v>
      </c>
      <c r="C99" s="26"/>
      <c r="D99" s="13"/>
    </row>
    <row r="100" spans="1:5" hidden="1" x14ac:dyDescent="0.3">
      <c r="A100" s="14">
        <v>2241.1999999999998</v>
      </c>
      <c r="B100" s="25" t="s">
        <v>26</v>
      </c>
      <c r="C100" s="26"/>
      <c r="D100" s="13"/>
    </row>
    <row r="101" spans="1:5" x14ac:dyDescent="0.3">
      <c r="A101" s="14">
        <v>2241.3000000000002</v>
      </c>
      <c r="B101" s="25" t="s">
        <v>27</v>
      </c>
      <c r="C101" s="26"/>
      <c r="D101" s="13">
        <f>210+210+210</f>
        <v>630</v>
      </c>
    </row>
    <row r="102" spans="1:5" hidden="1" x14ac:dyDescent="0.3">
      <c r="A102" s="14">
        <v>2241.4</v>
      </c>
      <c r="B102" s="25" t="s">
        <v>28</v>
      </c>
      <c r="C102" s="26"/>
      <c r="D102" s="13"/>
    </row>
    <row r="103" spans="1:5" hidden="1" x14ac:dyDescent="0.3">
      <c r="A103" s="14">
        <v>2241.5</v>
      </c>
      <c r="B103" s="25" t="s">
        <v>29</v>
      </c>
      <c r="C103" s="26"/>
      <c r="D103" s="13"/>
    </row>
    <row r="104" spans="1:5" ht="38.25" hidden="1" customHeight="1" x14ac:dyDescent="0.3">
      <c r="A104" s="14">
        <v>2241.6</v>
      </c>
      <c r="B104" s="28" t="s">
        <v>30</v>
      </c>
      <c r="C104" s="26"/>
      <c r="D104" s="13"/>
    </row>
    <row r="105" spans="1:5" hidden="1" x14ac:dyDescent="0.3">
      <c r="A105" s="14">
        <v>2241.6999999999998</v>
      </c>
      <c r="B105" s="25" t="s">
        <v>31</v>
      </c>
      <c r="C105" s="26"/>
      <c r="D105" s="13"/>
    </row>
    <row r="106" spans="1:5" x14ac:dyDescent="0.3">
      <c r="A106" s="14">
        <v>2241.9</v>
      </c>
      <c r="B106" s="25" t="s">
        <v>32</v>
      </c>
      <c r="C106" s="26"/>
      <c r="D106" s="13">
        <v>2157.69</v>
      </c>
    </row>
    <row r="107" spans="1:5" hidden="1" outlineLevel="1" x14ac:dyDescent="0.3">
      <c r="A107" s="14"/>
      <c r="B107" s="15"/>
      <c r="C107" s="16">
        <f>SUM(C108:C122)</f>
        <v>2157.69</v>
      </c>
      <c r="D107" s="29"/>
      <c r="E107" s="18">
        <f>D106-C107</f>
        <v>0</v>
      </c>
    </row>
    <row r="108" spans="1:5" collapsed="1" x14ac:dyDescent="0.3">
      <c r="A108" s="14">
        <v>901</v>
      </c>
      <c r="B108" s="27" t="s">
        <v>33</v>
      </c>
      <c r="C108" s="17">
        <f>100+100+100</f>
        <v>300</v>
      </c>
      <c r="D108" s="17"/>
    </row>
    <row r="109" spans="1:5" x14ac:dyDescent="0.3">
      <c r="A109" s="14">
        <v>902</v>
      </c>
      <c r="B109" s="27" t="s">
        <v>34</v>
      </c>
      <c r="C109" s="17">
        <f>276</f>
        <v>276</v>
      </c>
      <c r="D109" s="17"/>
    </row>
    <row r="110" spans="1:5" x14ac:dyDescent="0.3">
      <c r="A110" s="14">
        <v>903</v>
      </c>
      <c r="B110" s="27" t="s">
        <v>35</v>
      </c>
      <c r="C110" s="17">
        <f>163*2</f>
        <v>326</v>
      </c>
      <c r="D110" s="17"/>
    </row>
    <row r="111" spans="1:5" x14ac:dyDescent="0.3">
      <c r="A111" s="14">
        <v>904</v>
      </c>
      <c r="B111" s="27" t="s">
        <v>36</v>
      </c>
      <c r="C111" s="17">
        <f>1255.69</f>
        <v>1255.69</v>
      </c>
      <c r="D111" s="17"/>
    </row>
    <row r="112" spans="1:5" hidden="1" x14ac:dyDescent="0.3">
      <c r="A112" s="14"/>
      <c r="B112" s="27"/>
      <c r="C112" s="17"/>
      <c r="D112" s="17"/>
    </row>
    <row r="113" spans="1:4" hidden="1" x14ac:dyDescent="0.3">
      <c r="A113" s="14"/>
      <c r="B113" s="27"/>
      <c r="C113" s="17"/>
      <c r="D113" s="17"/>
    </row>
    <row r="114" spans="1:4" hidden="1" x14ac:dyDescent="0.3">
      <c r="A114" s="14"/>
      <c r="B114" s="30"/>
      <c r="C114" s="17"/>
      <c r="D114" s="17"/>
    </row>
    <row r="115" spans="1:4" hidden="1" x14ac:dyDescent="0.3">
      <c r="A115" s="14"/>
      <c r="B115" s="20"/>
      <c r="C115" s="17"/>
      <c r="D115" s="17"/>
    </row>
    <row r="116" spans="1:4" hidden="1" x14ac:dyDescent="0.3">
      <c r="A116" s="14"/>
      <c r="B116" s="20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Тишковичі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2024-04-26T10:42:33Z</dcterms:created>
  <dcterms:modified xsi:type="dcterms:W3CDTF">2024-04-26T10:42:34Z</dcterms:modified>
</cp:coreProperties>
</file>