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88065740-ACC7-4004-B1A9-BC4C2ADA8BA6}" xr6:coauthVersionLast="36" xr6:coauthVersionMax="36" xr10:uidLastSave="{00000000-0000-0000-0000-000000000000}"/>
  <bookViews>
    <workbookView xWindow="0" yWindow="0" windowWidth="28800" windowHeight="12225" xr2:uid="{7F61E0D2-C76B-4821-A4CE-0F8C3801C353}"/>
  </bookViews>
  <sheets>
    <sheet name="ЗДО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J25" i="3" s="1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H19" i="3"/>
  <c r="F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H17" i="3"/>
  <c r="E17" i="3" s="1"/>
  <c r="F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K14" i="3"/>
  <c r="M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K12" i="3"/>
  <c r="I12" i="3"/>
  <c r="F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H10" i="3" s="1"/>
  <c r="E10" i="3" s="1"/>
  <c r="I10" i="3"/>
  <c r="F10" i="3" s="1"/>
  <c r="AH9" i="3"/>
  <c r="AH27" i="3" s="1"/>
  <c r="AE9" i="3"/>
  <c r="AB9" i="3"/>
  <c r="Y9" i="3"/>
  <c r="Y27" i="3" s="1"/>
  <c r="V9" i="3"/>
  <c r="V27" i="3" s="1"/>
  <c r="S9" i="3"/>
  <c r="P9" i="3"/>
  <c r="M9" i="3"/>
  <c r="J9" i="3"/>
  <c r="I9" i="3"/>
  <c r="I27" i="3" s="1"/>
  <c r="H9" i="3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24" i="2"/>
  <c r="C23" i="2"/>
  <c r="C22" i="2"/>
  <c r="C21" i="2"/>
  <c r="C20" i="2"/>
  <c r="C19" i="2"/>
  <c r="C18" i="2" s="1"/>
  <c r="E18" i="2" s="1"/>
  <c r="C8" i="2"/>
  <c r="E8" i="2" s="1"/>
  <c r="D4" i="2"/>
  <c r="D64" i="2" s="1"/>
  <c r="E5" i="2" l="1"/>
  <c r="E69" i="2"/>
  <c r="F25" i="3"/>
  <c r="M21" i="3"/>
  <c r="F9" i="3"/>
  <c r="M10" i="3"/>
  <c r="G10" i="3"/>
  <c r="G17" i="3"/>
  <c r="F20" i="3"/>
  <c r="F27" i="3" s="1"/>
  <c r="J20" i="3"/>
  <c r="J10" i="3"/>
  <c r="J22" i="3"/>
  <c r="E22" i="3"/>
  <c r="G22" i="3" s="1"/>
  <c r="M12" i="3"/>
  <c r="H12" i="3"/>
  <c r="J13" i="3"/>
  <c r="E13" i="3"/>
  <c r="G13" i="3" s="1"/>
  <c r="M15" i="3"/>
  <c r="H15" i="3"/>
  <c r="J16" i="3"/>
  <c r="E16" i="3"/>
  <c r="G16" i="3" s="1"/>
  <c r="J21" i="3"/>
  <c r="E21" i="3"/>
  <c r="G21" i="3" s="1"/>
  <c r="J24" i="3"/>
  <c r="E24" i="3"/>
  <c r="G24" i="3" s="1"/>
  <c r="P27" i="3"/>
  <c r="AB27" i="3"/>
  <c r="M18" i="3"/>
  <c r="H18" i="3"/>
  <c r="G20" i="3"/>
  <c r="J26" i="3"/>
  <c r="E26" i="3"/>
  <c r="G26" i="3" s="1"/>
  <c r="E9" i="3"/>
  <c r="S27" i="3"/>
  <c r="AE27" i="3"/>
  <c r="K27" i="3"/>
  <c r="H11" i="3"/>
  <c r="H14" i="3"/>
  <c r="J17" i="3"/>
  <c r="M23" i="3"/>
  <c r="H23" i="3"/>
  <c r="G25" i="3"/>
  <c r="J19" i="3"/>
  <c r="E19" i="3"/>
  <c r="G19" i="3" s="1"/>
  <c r="M27" i="3" l="1"/>
  <c r="H27" i="3"/>
  <c r="J12" i="3"/>
  <c r="E12" i="3"/>
  <c r="G12" i="3" s="1"/>
  <c r="E14" i="3"/>
  <c r="G14" i="3" s="1"/>
  <c r="J14" i="3"/>
  <c r="J18" i="3"/>
  <c r="E18" i="3"/>
  <c r="G18" i="3" s="1"/>
  <c r="J15" i="3"/>
  <c r="E15" i="3"/>
  <c r="G15" i="3" s="1"/>
  <c r="E23" i="3"/>
  <c r="G23" i="3" s="1"/>
  <c r="J23" i="3"/>
  <c r="E11" i="3"/>
  <c r="G11" i="3" s="1"/>
  <c r="J11" i="3"/>
  <c r="G9" i="3"/>
  <c r="J27" i="3" l="1"/>
  <c r="G27" i="3"/>
  <c r="E27" i="3"/>
</calcChain>
</file>

<file path=xl/sharedStrings.xml><?xml version="1.0" encoding="utf-8"?>
<sst xmlns="http://schemas.openxmlformats.org/spreadsheetml/2006/main" count="127" uniqueCount="96">
  <si>
    <t>Касові видатки ЗДО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</si>
  <si>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</si>
  <si>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</si>
  <si>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</si>
  <si>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</si>
  <si>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</si>
  <si>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</si>
  <si>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</si>
  <si>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</si>
  <si>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</si>
  <si>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</si>
  <si>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господарчі товари / 03,04,05,06,07,08.2023</t>
  </si>
  <si>
    <t>електротовари / 03,04,05,07.2023</t>
  </si>
  <si>
    <t>фарба / 04,06.2023</t>
  </si>
  <si>
    <t>сантехніка / 04,05,06,07,08.2023</t>
  </si>
  <si>
    <t>пісок / 04.2023</t>
  </si>
  <si>
    <t>будівельні матеріали / 05,06,08.2023</t>
  </si>
  <si>
    <t>шпалери / 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</si>
  <si>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</si>
  <si>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</si>
  <si>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</si>
  <si>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</si>
  <si>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</si>
  <si>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трифазний ліч. 3 шт. / 04.2023</t>
  </si>
  <si>
    <t>ролети вертикальні / 08.2023</t>
  </si>
  <si>
    <t>господарчий інвентар / 08.2023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</si>
  <si>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</si>
  <si>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</si>
  <si>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</si>
  <si>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</si>
  <si>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</si>
  <si>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</si>
  <si>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</si>
  <si>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03.2023</t>
  </si>
  <si>
    <t>поточний ремонт огорожі / 06.2023</t>
  </si>
  <si>
    <t>Поточний ремонт покрівлі</t>
  </si>
  <si>
    <t xml:space="preserve">Повірка засобів обліку </t>
  </si>
  <si>
    <t>повірка засобів обліку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</si>
  <si>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</si>
  <si>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</si>
  <si>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</si>
  <si>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</si>
  <si>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</si>
  <si>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</si>
  <si>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</si>
  <si>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</si>
  <si>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</si>
  <si>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</si>
  <si>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</si>
  <si>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</si>
  <si>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</si>
  <si>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</si>
  <si>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заправка картриджа / 03.2023</t>
  </si>
  <si>
    <t>регенерація картриджа / 03.2023</t>
  </si>
  <si>
    <t>монтаж електроліч.  3 шт. / 04.2023</t>
  </si>
  <si>
    <t>монтаж трансформаторів. / 04.2023</t>
  </si>
  <si>
    <t>онлайн доступ до електронних баз даних / 07.2023</t>
  </si>
  <si>
    <t>монтаж та налашт. мережі інтернет в укриття / 08.2023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</si>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</sst>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3053C145-6C05-4BE0-8558-7669419A9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DF3-83B0-4380-95AE-35268469072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customWidth="1"/>
    <col min="15" max="16" width="21.140625" style="126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59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60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61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62</v>
      </c>
      <c r="B6" s="47" t="s">
        <v>63</v>
      </c>
      <c r="C6" s="48" t="s">
        <v>64</v>
      </c>
      <c r="D6" s="49"/>
      <c r="E6" s="50" t="s">
        <v>65</v>
      </c>
      <c r="F6" s="51"/>
      <c r="G6" s="52"/>
      <c r="H6" s="53" t="s">
        <v>66</v>
      </c>
      <c r="I6" s="54"/>
      <c r="J6" s="55"/>
      <c r="K6" s="56" t="s">
        <v>67</v>
      </c>
      <c r="L6" s="57"/>
      <c r="M6" s="58"/>
      <c r="N6" s="56" t="s">
        <v>68</v>
      </c>
      <c r="O6" s="57"/>
      <c r="P6" s="58"/>
      <c r="Q6" s="56" t="s">
        <v>69</v>
      </c>
      <c r="R6" s="57"/>
      <c r="S6" s="58"/>
      <c r="T6" s="59" t="s">
        <v>70</v>
      </c>
      <c r="U6" s="60"/>
      <c r="V6" s="55"/>
      <c r="W6" s="60" t="s">
        <v>71</v>
      </c>
      <c r="X6" s="60"/>
      <c r="Y6" s="61"/>
      <c r="Z6" s="59" t="s">
        <v>72</v>
      </c>
      <c r="AA6" s="60"/>
      <c r="AB6" s="55"/>
      <c r="AC6" s="62" t="s">
        <v>73</v>
      </c>
      <c r="AD6" s="63"/>
      <c r="AE6" s="64"/>
      <c r="AF6" s="59" t="s">
        <v>74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75</v>
      </c>
      <c r="F7" s="70" t="s">
        <v>76</v>
      </c>
      <c r="G7" s="71" t="s">
        <v>77</v>
      </c>
      <c r="H7" s="69" t="s">
        <v>75</v>
      </c>
      <c r="I7" s="70" t="s">
        <v>76</v>
      </c>
      <c r="J7" s="71" t="s">
        <v>77</v>
      </c>
      <c r="K7" s="69" t="s">
        <v>75</v>
      </c>
      <c r="L7" s="70" t="s">
        <v>76</v>
      </c>
      <c r="M7" s="71" t="s">
        <v>77</v>
      </c>
      <c r="N7" s="69" t="s">
        <v>75</v>
      </c>
      <c r="O7" s="70" t="s">
        <v>76</v>
      </c>
      <c r="P7" s="71" t="s">
        <v>77</v>
      </c>
      <c r="Q7" s="69" t="s">
        <v>75</v>
      </c>
      <c r="R7" s="70" t="s">
        <v>76</v>
      </c>
      <c r="S7" s="71" t="s">
        <v>77</v>
      </c>
      <c r="T7" s="69" t="s">
        <v>75</v>
      </c>
      <c r="U7" s="70" t="s">
        <v>76</v>
      </c>
      <c r="V7" s="71" t="s">
        <v>77</v>
      </c>
      <c r="W7" s="69" t="s">
        <v>75</v>
      </c>
      <c r="X7" s="70" t="s">
        <v>76</v>
      </c>
      <c r="Y7" s="71" t="s">
        <v>77</v>
      </c>
      <c r="Z7" s="69" t="s">
        <v>75</v>
      </c>
      <c r="AA7" s="70" t="s">
        <v>76</v>
      </c>
      <c r="AB7" s="71" t="s">
        <v>77</v>
      </c>
      <c r="AC7" s="69" t="s">
        <v>75</v>
      </c>
      <c r="AD7" s="70" t="s">
        <v>76</v>
      </c>
      <c r="AE7" s="71" t="s">
        <v>77</v>
      </c>
      <c r="AF7" s="69" t="s">
        <v>75</v>
      </c>
      <c r="AG7" s="70" t="s">
        <v>76</v>
      </c>
      <c r="AH7" s="71" t="s">
        <v>77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95</v>
      </c>
      <c r="B9" s="114">
        <v>2111</v>
      </c>
      <c r="C9" s="115" t="s">
        <v>78</v>
      </c>
      <c r="D9" s="116"/>
      <c r="E9" s="84">
        <f>H9+T9+W9+Z9+AC9++AF9</f>
        <v>6681127</v>
      </c>
      <c r="F9" s="85">
        <f>I9+U9+X9+AA9+AD9++AG9</f>
        <v>5071247.3900000006</v>
      </c>
      <c r="G9" s="117">
        <f>E9-F9</f>
        <v>1609879.6099999994</v>
      </c>
      <c r="H9" s="84">
        <f>K9+N9+Q9</f>
        <v>6650327</v>
      </c>
      <c r="I9" s="85">
        <f>L9+O9+R9</f>
        <v>5071247.3900000006</v>
      </c>
      <c r="J9" s="86">
        <f>H9-I9</f>
        <v>1579079.6099999994</v>
      </c>
      <c r="K9" s="87">
        <v>6637900</v>
      </c>
      <c r="L9" s="88">
        <v>5060152.57</v>
      </c>
      <c r="M9" s="89">
        <f>K9-L9</f>
        <v>1577747.4299999997</v>
      </c>
      <c r="N9" s="87">
        <v>12427</v>
      </c>
      <c r="O9" s="88">
        <v>11094.82</v>
      </c>
      <c r="P9" s="89">
        <f>N9-O9</f>
        <v>1332.1800000000003</v>
      </c>
      <c r="Q9" s="87">
        <v>0</v>
      </c>
      <c r="R9" s="88">
        <v>0</v>
      </c>
      <c r="S9" s="89">
        <f>Q9-R9</f>
        <v>0</v>
      </c>
      <c r="T9" s="87">
        <v>30800</v>
      </c>
      <c r="U9" s="88">
        <v>0</v>
      </c>
      <c r="V9" s="89">
        <f>T9-U9</f>
        <v>30800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79</v>
      </c>
      <c r="D10" s="100"/>
      <c r="E10" s="92">
        <f t="shared" ref="E10:F26" si="1">H10+T10+W10+Z10+AC10++AF10</f>
        <v>1445838</v>
      </c>
      <c r="F10" s="93">
        <f t="shared" si="1"/>
        <v>944711.85</v>
      </c>
      <c r="G10" s="118">
        <f>E10-F10</f>
        <v>501126.15</v>
      </c>
      <c r="H10" s="92">
        <f>K10+N10+Q10</f>
        <v>1443063</v>
      </c>
      <c r="I10" s="93">
        <f>L10+O10+R10</f>
        <v>944711.85</v>
      </c>
      <c r="J10" s="95">
        <f>H10-I10</f>
        <v>498351.15</v>
      </c>
      <c r="K10" s="96">
        <f>1460330-20000</f>
        <v>1440330</v>
      </c>
      <c r="L10" s="97">
        <v>942270.99</v>
      </c>
      <c r="M10" s="98">
        <f>K10-L10</f>
        <v>498059.01</v>
      </c>
      <c r="N10" s="96">
        <v>2733</v>
      </c>
      <c r="O10" s="97">
        <v>2440.86</v>
      </c>
      <c r="P10" s="98">
        <f>N10-O10</f>
        <v>292.13999999999987</v>
      </c>
      <c r="Q10" s="96">
        <v>0</v>
      </c>
      <c r="R10" s="97">
        <v>0</v>
      </c>
      <c r="S10" s="98">
        <f>Q10-R10</f>
        <v>0</v>
      </c>
      <c r="T10" s="96">
        <v>2775</v>
      </c>
      <c r="U10" s="97">
        <v>0</v>
      </c>
      <c r="V10" s="98">
        <f>T10-U10</f>
        <v>2775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119050</v>
      </c>
      <c r="F11" s="93">
        <f t="shared" si="1"/>
        <v>74626.81</v>
      </c>
      <c r="G11" s="118">
        <f t="shared" ref="G11:G25" si="2">E11-F11</f>
        <v>44423.19</v>
      </c>
      <c r="H11" s="92">
        <f t="shared" ref="H11:I26" si="3">K11+N11+Q11</f>
        <v>104550</v>
      </c>
      <c r="I11" s="93">
        <f t="shared" si="3"/>
        <v>72876.81</v>
      </c>
      <c r="J11" s="95">
        <f t="shared" ref="J11:J25" si="4">H11-I11</f>
        <v>31673.190000000002</v>
      </c>
      <c r="K11" s="96">
        <f>139500-13950-4000-17000</f>
        <v>104550</v>
      </c>
      <c r="L11" s="97">
        <v>72876.81</v>
      </c>
      <c r="M11" s="98">
        <f t="shared" ref="M11:M25" si="5">K11-L11</f>
        <v>31673.190000000002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12750</v>
      </c>
      <c r="U11" s="97">
        <v>0</v>
      </c>
      <c r="V11" s="98">
        <f t="shared" ref="V11:V25" si="8">T11-U11</f>
        <v>12750</v>
      </c>
      <c r="W11" s="96">
        <v>1750</v>
      </c>
      <c r="X11" s="97">
        <v>1750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80</v>
      </c>
      <c r="D12" s="100"/>
      <c r="E12" s="92">
        <f t="shared" si="1"/>
        <v>3180</v>
      </c>
      <c r="F12" s="93">
        <f t="shared" si="1"/>
        <v>0</v>
      </c>
      <c r="G12" s="94">
        <f t="shared" si="2"/>
        <v>3180</v>
      </c>
      <c r="H12" s="92">
        <f>K12+N12+Q12</f>
        <v>3180</v>
      </c>
      <c r="I12" s="93">
        <f t="shared" si="3"/>
        <v>0</v>
      </c>
      <c r="J12" s="95">
        <f t="shared" si="4"/>
        <v>3180</v>
      </c>
      <c r="K12" s="96">
        <f>2930+250</f>
        <v>3180</v>
      </c>
      <c r="L12" s="97">
        <v>0</v>
      </c>
      <c r="M12" s="98">
        <f t="shared" si="5"/>
        <v>3180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81</v>
      </c>
      <c r="D13" s="100"/>
      <c r="E13" s="92">
        <f t="shared" si="1"/>
        <v>1088300</v>
      </c>
      <c r="F13" s="93">
        <f t="shared" si="1"/>
        <v>872673.11</v>
      </c>
      <c r="G13" s="118">
        <f t="shared" si="2"/>
        <v>215626.89</v>
      </c>
      <c r="H13" s="92">
        <f t="shared" si="3"/>
        <v>565950</v>
      </c>
      <c r="I13" s="93">
        <f t="shared" si="3"/>
        <v>443232.69</v>
      </c>
      <c r="J13" s="95">
        <f t="shared" si="4"/>
        <v>122717.31</v>
      </c>
      <c r="K13" s="96">
        <v>565950</v>
      </c>
      <c r="L13" s="97">
        <v>443232.69</v>
      </c>
      <c r="M13" s="98">
        <f t="shared" si="5"/>
        <v>122717.31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522350</v>
      </c>
      <c r="U13" s="97">
        <v>429440.42</v>
      </c>
      <c r="V13" s="98">
        <f t="shared" si="8"/>
        <v>92909.580000000016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27</v>
      </c>
      <c r="D14" s="100"/>
      <c r="E14" s="92">
        <f t="shared" si="1"/>
        <v>186270.2</v>
      </c>
      <c r="F14" s="93">
        <f t="shared" si="1"/>
        <v>77346.63</v>
      </c>
      <c r="G14" s="118">
        <f t="shared" si="2"/>
        <v>108923.57</v>
      </c>
      <c r="H14" s="92">
        <f t="shared" si="3"/>
        <v>186270.2</v>
      </c>
      <c r="I14" s="93">
        <f t="shared" si="3"/>
        <v>77346.63</v>
      </c>
      <c r="J14" s="95">
        <f t="shared" si="4"/>
        <v>108923.57</v>
      </c>
      <c r="K14" s="96">
        <f>288400-69739.8-13950-2000+8000-1000-15300-8140</f>
        <v>186270.2</v>
      </c>
      <c r="L14" s="97">
        <v>77346.63</v>
      </c>
      <c r="M14" s="98">
        <f t="shared" si="5"/>
        <v>108923.57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82</v>
      </c>
      <c r="D15" s="100"/>
      <c r="E15" s="92">
        <f t="shared" si="1"/>
        <v>14300</v>
      </c>
      <c r="F15" s="93">
        <f t="shared" si="1"/>
        <v>9272.7000000000007</v>
      </c>
      <c r="G15" s="118">
        <f t="shared" si="2"/>
        <v>5027.2999999999993</v>
      </c>
      <c r="H15" s="92">
        <f t="shared" si="3"/>
        <v>14300</v>
      </c>
      <c r="I15" s="93">
        <f t="shared" si="3"/>
        <v>9272.7000000000007</v>
      </c>
      <c r="J15" s="95">
        <f t="shared" si="4"/>
        <v>5027.2999999999993</v>
      </c>
      <c r="K15" s="96">
        <f>6300+2000+1000+5000</f>
        <v>14300</v>
      </c>
      <c r="L15" s="97">
        <v>9272.7000000000007</v>
      </c>
      <c r="M15" s="98">
        <f t="shared" si="5"/>
        <v>5027.2999999999993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83</v>
      </c>
      <c r="D16" s="100"/>
      <c r="E16" s="92">
        <f t="shared" si="1"/>
        <v>1516000</v>
      </c>
      <c r="F16" s="93">
        <f t="shared" si="1"/>
        <v>669311.74</v>
      </c>
      <c r="G16" s="118">
        <f t="shared" si="2"/>
        <v>846688.26</v>
      </c>
      <c r="H16" s="92">
        <f t="shared" si="3"/>
        <v>1516000</v>
      </c>
      <c r="I16" s="93">
        <f t="shared" si="3"/>
        <v>669311.74</v>
      </c>
      <c r="J16" s="95">
        <f t="shared" si="4"/>
        <v>846688.26</v>
      </c>
      <c r="K16" s="96">
        <v>1516000</v>
      </c>
      <c r="L16" s="97">
        <v>669311.74</v>
      </c>
      <c r="M16" s="98">
        <f t="shared" si="5"/>
        <v>846688.26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84</v>
      </c>
      <c r="D17" s="100"/>
      <c r="E17" s="92">
        <f t="shared" si="1"/>
        <v>59400</v>
      </c>
      <c r="F17" s="93">
        <f t="shared" si="1"/>
        <v>31732.6</v>
      </c>
      <c r="G17" s="118">
        <f t="shared" si="2"/>
        <v>27667.4</v>
      </c>
      <c r="H17" s="92">
        <f t="shared" si="3"/>
        <v>59400</v>
      </c>
      <c r="I17" s="93">
        <f t="shared" si="3"/>
        <v>31732.6</v>
      </c>
      <c r="J17" s="95">
        <f t="shared" si="4"/>
        <v>27667.4</v>
      </c>
      <c r="K17" s="96">
        <v>59400</v>
      </c>
      <c r="L17" s="97">
        <v>31732.6</v>
      </c>
      <c r="M17" s="98">
        <f t="shared" si="5"/>
        <v>27667.4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85</v>
      </c>
      <c r="D18" s="100"/>
      <c r="E18" s="92">
        <f t="shared" si="1"/>
        <v>284150</v>
      </c>
      <c r="F18" s="93">
        <f t="shared" si="1"/>
        <v>198176.53</v>
      </c>
      <c r="G18" s="118">
        <f t="shared" si="2"/>
        <v>85973.47</v>
      </c>
      <c r="H18" s="92">
        <f t="shared" si="3"/>
        <v>284150</v>
      </c>
      <c r="I18" s="93">
        <f t="shared" si="3"/>
        <v>198176.53</v>
      </c>
      <c r="J18" s="95">
        <f t="shared" si="4"/>
        <v>85973.47</v>
      </c>
      <c r="K18" s="96">
        <f>342300-58150</f>
        <v>284150</v>
      </c>
      <c r="L18" s="97">
        <v>198176.53</v>
      </c>
      <c r="M18" s="98">
        <f t="shared" si="5"/>
        <v>85973.47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86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87</v>
      </c>
      <c r="D20" s="100"/>
      <c r="E20" s="92">
        <f t="shared" si="1"/>
        <v>11050</v>
      </c>
      <c r="F20" s="93">
        <f t="shared" si="1"/>
        <v>5229</v>
      </c>
      <c r="G20" s="118">
        <f t="shared" si="2"/>
        <v>5821</v>
      </c>
      <c r="H20" s="92">
        <f t="shared" si="3"/>
        <v>11050</v>
      </c>
      <c r="I20" s="93">
        <f t="shared" si="3"/>
        <v>5229</v>
      </c>
      <c r="J20" s="95">
        <f t="shared" si="4"/>
        <v>5821</v>
      </c>
      <c r="K20" s="96">
        <v>11050</v>
      </c>
      <c r="L20" s="97">
        <v>5229</v>
      </c>
      <c r="M20" s="98">
        <f t="shared" si="5"/>
        <v>5821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88</v>
      </c>
      <c r="D21" s="119"/>
      <c r="E21" s="92">
        <f t="shared" si="1"/>
        <v>670</v>
      </c>
      <c r="F21" s="93">
        <f t="shared" si="1"/>
        <v>470</v>
      </c>
      <c r="G21" s="118">
        <f t="shared" si="2"/>
        <v>200</v>
      </c>
      <c r="H21" s="92">
        <f t="shared" si="3"/>
        <v>670</v>
      </c>
      <c r="I21" s="93">
        <f t="shared" si="3"/>
        <v>470</v>
      </c>
      <c r="J21" s="95">
        <f t="shared" si="4"/>
        <v>200</v>
      </c>
      <c r="K21" s="96">
        <f>2800-590-1060-680+200</f>
        <v>670</v>
      </c>
      <c r="L21" s="97">
        <v>470</v>
      </c>
      <c r="M21" s="98">
        <f t="shared" si="5"/>
        <v>200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89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90</v>
      </c>
      <c r="D23" s="100"/>
      <c r="E23" s="92">
        <f t="shared" si="1"/>
        <v>533.32999999999993</v>
      </c>
      <c r="F23" s="93">
        <f t="shared" si="1"/>
        <v>533.33000000000004</v>
      </c>
      <c r="G23" s="118">
        <f t="shared" si="2"/>
        <v>0</v>
      </c>
      <c r="H23" s="92">
        <f t="shared" si="3"/>
        <v>533.32999999999993</v>
      </c>
      <c r="I23" s="93">
        <f t="shared" si="3"/>
        <v>533.33000000000004</v>
      </c>
      <c r="J23" s="95">
        <f t="shared" si="4"/>
        <v>0</v>
      </c>
      <c r="K23" s="96">
        <f>50+590-560+453.33</f>
        <v>533.32999999999993</v>
      </c>
      <c r="L23" s="97">
        <v>533.33000000000004</v>
      </c>
      <c r="M23" s="98">
        <f t="shared" si="5"/>
        <v>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91</v>
      </c>
      <c r="D24" s="100"/>
      <c r="E24" s="92">
        <f t="shared" si="1"/>
        <v>159714.35999999999</v>
      </c>
      <c r="F24" s="93">
        <f t="shared" si="1"/>
        <v>134713.35999999999</v>
      </c>
      <c r="G24" s="118">
        <f t="shared" si="2"/>
        <v>25001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119714.36</v>
      </c>
      <c r="X24" s="97">
        <v>119714.36</v>
      </c>
      <c r="Y24" s="98">
        <f t="shared" si="9"/>
        <v>0</v>
      </c>
      <c r="Z24" s="96">
        <v>40000</v>
      </c>
      <c r="AA24" s="97">
        <v>14999</v>
      </c>
      <c r="AB24" s="98">
        <f t="shared" si="0"/>
        <v>25001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92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93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94</v>
      </c>
      <c r="B27" s="108"/>
      <c r="C27" s="108"/>
      <c r="D27" s="124"/>
      <c r="E27" s="113">
        <f t="shared" ref="E27:U27" si="12">SUM(E9:E26)</f>
        <v>11569582.889999999</v>
      </c>
      <c r="F27" s="111">
        <f t="shared" si="12"/>
        <v>8090045.0500000007</v>
      </c>
      <c r="G27" s="109">
        <f t="shared" si="12"/>
        <v>3479537.8399999989</v>
      </c>
      <c r="H27" s="113">
        <f t="shared" si="12"/>
        <v>10839443.529999999</v>
      </c>
      <c r="I27" s="111">
        <f t="shared" si="12"/>
        <v>7524141.2700000005</v>
      </c>
      <c r="J27" s="109">
        <f t="shared" si="12"/>
        <v>3315302.2599999988</v>
      </c>
      <c r="K27" s="113">
        <f t="shared" ref="K27:P27" si="13">SUM(K9:K26)</f>
        <v>10824283.529999999</v>
      </c>
      <c r="L27" s="111">
        <f t="shared" si="13"/>
        <v>7510605.5900000008</v>
      </c>
      <c r="M27" s="112">
        <f t="shared" si="13"/>
        <v>3313677.9399999995</v>
      </c>
      <c r="N27" s="113">
        <f t="shared" si="13"/>
        <v>15160</v>
      </c>
      <c r="O27" s="111">
        <f t="shared" si="13"/>
        <v>13535.68</v>
      </c>
      <c r="P27" s="112">
        <f t="shared" si="13"/>
        <v>1624.3200000000002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568675</v>
      </c>
      <c r="U27" s="111">
        <f t="shared" si="12"/>
        <v>429440.42</v>
      </c>
      <c r="V27" s="112">
        <f>SUM(V9:V25)</f>
        <v>139234.58000000002</v>
      </c>
      <c r="W27" s="110">
        <f>SUM(W9:W26)</f>
        <v>121464.36</v>
      </c>
      <c r="X27" s="111">
        <f>SUM(X9:X26)</f>
        <v>121464.36</v>
      </c>
      <c r="Y27" s="112">
        <f>SUM(Y9:Y25)</f>
        <v>0</v>
      </c>
      <c r="Z27" s="113">
        <f>SUM(Z9:Z26)</f>
        <v>40000</v>
      </c>
      <c r="AA27" s="111">
        <f>SUM(AA9:AA26)</f>
        <v>14999</v>
      </c>
      <c r="AB27" s="112">
        <f>SUM(AB9:AB25)</f>
        <v>25001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0425-F274-44D0-962B-2FDB135507DA}">
  <sheetPr codeName="Лист12">
    <pageSetUpPr fitToPage="1"/>
  </sheetPr>
  <dimension ref="A1:O123"/>
  <sheetViews>
    <sheetView zoomScale="80" zoomScaleNormal="8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ЗДО9!B4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72876.81</v>
      </c>
      <c r="E4" s="7"/>
      <c r="F4" s="8"/>
      <c r="G4" s="7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ЗДО9!I11</f>
        <v>72876.81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4324.75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651.96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651.95999999999992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106.8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20" t="s">
        <v>7</v>
      </c>
      <c r="C11" s="17">
        <v>65.16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38196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38196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11</v>
      </c>
      <c r="C19" s="17">
        <f>315+2795+1245+1553+4877+2462</f>
        <v>13247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12</v>
      </c>
      <c r="C20" s="17">
        <f>3495+330+384+132</f>
        <v>4341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506</v>
      </c>
      <c r="B21" s="20" t="s">
        <v>13</v>
      </c>
      <c r="C21" s="17">
        <f>5283+1870</f>
        <v>7153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501</v>
      </c>
      <c r="B22" s="20" t="s">
        <v>14</v>
      </c>
      <c r="C22" s="17">
        <f>1033+965+225+473+83</f>
        <v>2779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0" t="s">
        <v>15</v>
      </c>
      <c r="C23" s="17">
        <f>1800</f>
        <v>1800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507</v>
      </c>
      <c r="B24" s="20" t="s">
        <v>16</v>
      </c>
      <c r="C24" s="17">
        <f>266+940+1045</f>
        <v>2251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/>
      <c r="B25" s="20" t="s">
        <v>17</v>
      </c>
      <c r="C25" s="17">
        <v>6625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</v>
      </c>
      <c r="B38" s="12" t="s">
        <v>18</v>
      </c>
      <c r="C38" s="12"/>
      <c r="D38" s="13">
        <v>7759.5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20</v>
      </c>
      <c r="C45" s="12"/>
      <c r="D45" s="13">
        <v>5690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22</v>
      </c>
      <c r="C52" s="12"/>
      <c r="D52" s="13">
        <v>16254.6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16254.6</v>
      </c>
      <c r="D53" s="17"/>
      <c r="E53" s="18">
        <f>D52-C53</f>
        <v>0</v>
      </c>
    </row>
    <row r="54" spans="1:15" collapsed="1" x14ac:dyDescent="0.3">
      <c r="A54" s="11">
        <v>908</v>
      </c>
      <c r="B54" s="20" t="s">
        <v>23</v>
      </c>
      <c r="C54" s="17">
        <v>9453.6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/>
      <c r="B55" s="20" t="s">
        <v>24</v>
      </c>
      <c r="C55" s="17">
        <v>5733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/>
      <c r="B56" s="20" t="s">
        <v>25</v>
      </c>
      <c r="C56" s="17">
        <v>1068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26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26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26</v>
      </c>
    </row>
    <row r="68" spans="1:15" ht="39.75" customHeight="1" x14ac:dyDescent="0.3">
      <c r="A68" s="4">
        <v>2240</v>
      </c>
      <c r="B68" s="5" t="s">
        <v>27</v>
      </c>
      <c r="C68" s="5"/>
      <c r="D68" s="6">
        <f>SUM(D70:D106)</f>
        <v>77346.63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ЗДО9!I14</f>
        <v>77346.63</v>
      </c>
      <c r="E69" s="8" t="b">
        <f>D69=D68</f>
        <v>1</v>
      </c>
    </row>
    <row r="70" spans="1:15" collapsed="1" x14ac:dyDescent="0.3">
      <c r="A70" s="14">
        <v>2240.1</v>
      </c>
      <c r="B70" s="12" t="s">
        <v>28</v>
      </c>
      <c r="C70" s="12"/>
      <c r="D70" s="13">
        <v>21888.76</v>
      </c>
    </row>
    <row r="71" spans="1:15" hidden="1" x14ac:dyDescent="0.3">
      <c r="A71" s="14">
        <v>2240.1999999999998</v>
      </c>
      <c r="B71" s="25" t="s">
        <v>29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30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31</v>
      </c>
      <c r="C79" s="26"/>
      <c r="D79" s="13"/>
    </row>
    <row r="80" spans="1:15" x14ac:dyDescent="0.3">
      <c r="A80" s="14">
        <v>2240.5</v>
      </c>
      <c r="B80" s="25" t="s">
        <v>32</v>
      </c>
      <c r="C80" s="26"/>
      <c r="D80" s="13">
        <v>18865.29</v>
      </c>
    </row>
    <row r="81" spans="1:15" hidden="1" outlineLevel="1" x14ac:dyDescent="0.3">
      <c r="A81" s="14"/>
      <c r="B81" s="15"/>
      <c r="C81" s="16">
        <f>SUM(C82:C89)</f>
        <v>18865.29</v>
      </c>
      <c r="D81" s="17"/>
      <c r="E81" s="18">
        <f>D80-C81</f>
        <v>0</v>
      </c>
    </row>
    <row r="82" spans="1:15" ht="17.25" customHeight="1" collapsed="1" x14ac:dyDescent="0.3">
      <c r="A82" s="14">
        <v>502</v>
      </c>
      <c r="B82" s="27" t="s">
        <v>33</v>
      </c>
      <c r="C82" s="17">
        <v>540</v>
      </c>
      <c r="D82" s="17"/>
    </row>
    <row r="83" spans="1:15" ht="17.25" customHeight="1" x14ac:dyDescent="0.3">
      <c r="A83" s="14">
        <v>507</v>
      </c>
      <c r="B83" s="27" t="s">
        <v>34</v>
      </c>
      <c r="C83" s="17">
        <v>18325.29</v>
      </c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7"/>
      <c r="C85" s="17"/>
      <c r="D85" s="17"/>
    </row>
    <row r="86" spans="1:15" hidden="1" x14ac:dyDescent="0.3">
      <c r="A86" s="14"/>
      <c r="B86" s="27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35</v>
      </c>
      <c r="C90" s="26"/>
      <c r="D90" s="13"/>
    </row>
    <row r="91" spans="1:15" x14ac:dyDescent="0.3">
      <c r="A91" s="14">
        <v>2240.6999999999998</v>
      </c>
      <c r="B91" s="25" t="s">
        <v>36</v>
      </c>
      <c r="C91" s="26"/>
      <c r="D91" s="13">
        <v>125.57</v>
      </c>
    </row>
    <row r="92" spans="1:15" hidden="1" outlineLevel="1" x14ac:dyDescent="0.3">
      <c r="A92" s="14"/>
      <c r="B92" s="15"/>
      <c r="C92" s="16">
        <f>SUM(C93:C96)</f>
        <v>125.57</v>
      </c>
      <c r="D92" s="17"/>
      <c r="E92" s="18">
        <f>D91-C92</f>
        <v>0</v>
      </c>
    </row>
    <row r="93" spans="1:15" collapsed="1" x14ac:dyDescent="0.3">
      <c r="A93" s="11"/>
      <c r="B93" s="20" t="s">
        <v>37</v>
      </c>
      <c r="C93" s="17">
        <v>125.57</v>
      </c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x14ac:dyDescent="0.3">
      <c r="A97" s="14">
        <v>2240.8000000000002</v>
      </c>
      <c r="B97" s="25" t="s">
        <v>38</v>
      </c>
      <c r="C97" s="26"/>
      <c r="D97" s="13">
        <v>1456.6</v>
      </c>
    </row>
    <row r="98" spans="1:5" x14ac:dyDescent="0.3">
      <c r="A98" s="14">
        <v>2240.9</v>
      </c>
      <c r="B98" s="25" t="s">
        <v>39</v>
      </c>
      <c r="C98" s="26"/>
      <c r="D98" s="13">
        <v>572.6</v>
      </c>
    </row>
    <row r="99" spans="1:5" hidden="1" x14ac:dyDescent="0.3">
      <c r="A99" s="14">
        <v>2241.1</v>
      </c>
      <c r="B99" s="25" t="s">
        <v>40</v>
      </c>
      <c r="C99" s="26"/>
      <c r="D99" s="13"/>
    </row>
    <row r="100" spans="1:5" hidden="1" x14ac:dyDescent="0.3">
      <c r="A100" s="14">
        <v>2241.1999999999998</v>
      </c>
      <c r="B100" s="25" t="s">
        <v>41</v>
      </c>
      <c r="C100" s="26"/>
      <c r="D100" s="13"/>
    </row>
    <row r="101" spans="1:5" x14ac:dyDescent="0.3">
      <c r="A101" s="14">
        <v>2241.3000000000002</v>
      </c>
      <c r="B101" s="25" t="s">
        <v>42</v>
      </c>
      <c r="C101" s="26"/>
      <c r="D101" s="13">
        <v>4241.42</v>
      </c>
    </row>
    <row r="102" spans="1:5" hidden="1" x14ac:dyDescent="0.3">
      <c r="A102" s="14">
        <v>2241.4</v>
      </c>
      <c r="B102" s="25" t="s">
        <v>43</v>
      </c>
      <c r="C102" s="26"/>
      <c r="D102" s="13"/>
    </row>
    <row r="103" spans="1:5" hidden="1" x14ac:dyDescent="0.3">
      <c r="A103" s="14">
        <v>2241.5</v>
      </c>
      <c r="B103" s="25" t="s">
        <v>44</v>
      </c>
      <c r="C103" s="26"/>
      <c r="D103" s="13"/>
    </row>
    <row r="104" spans="1:5" ht="38.25" hidden="1" customHeight="1" x14ac:dyDescent="0.3">
      <c r="A104" s="14">
        <v>2241.6</v>
      </c>
      <c r="B104" s="28" t="s">
        <v>45</v>
      </c>
      <c r="C104" s="26"/>
      <c r="D104" s="13"/>
    </row>
    <row r="105" spans="1:5" x14ac:dyDescent="0.3">
      <c r="A105" s="14">
        <v>2241.6999999999998</v>
      </c>
      <c r="B105" s="25" t="s">
        <v>46</v>
      </c>
      <c r="C105" s="26"/>
      <c r="D105" s="13">
        <v>2305.3200000000002</v>
      </c>
    </row>
    <row r="106" spans="1:5" x14ac:dyDescent="0.3">
      <c r="A106" s="14">
        <v>2241.9</v>
      </c>
      <c r="B106" s="25" t="s">
        <v>47</v>
      </c>
      <c r="C106" s="26"/>
      <c r="D106" s="13">
        <v>27891.07</v>
      </c>
    </row>
    <row r="107" spans="1:5" hidden="1" outlineLevel="1" x14ac:dyDescent="0.3">
      <c r="A107" s="14"/>
      <c r="B107" s="15"/>
      <c r="C107" s="16">
        <f>SUM(C108:C122)</f>
        <v>27891.07</v>
      </c>
      <c r="D107" s="29"/>
      <c r="E107" s="18">
        <f>D106-C107</f>
        <v>0</v>
      </c>
    </row>
    <row r="108" spans="1:5" collapsed="1" x14ac:dyDescent="0.3">
      <c r="A108" s="14">
        <v>902</v>
      </c>
      <c r="B108" s="27" t="s">
        <v>48</v>
      </c>
      <c r="C108" s="17">
        <f>200+100+100+100+100+100+100</f>
        <v>800</v>
      </c>
      <c r="D108" s="17"/>
    </row>
    <row r="109" spans="1:5" x14ac:dyDescent="0.3">
      <c r="A109" s="14">
        <v>906</v>
      </c>
      <c r="B109" s="30" t="s">
        <v>49</v>
      </c>
      <c r="C109" s="17">
        <v>1500</v>
      </c>
      <c r="D109" s="17"/>
    </row>
    <row r="110" spans="1:5" x14ac:dyDescent="0.3">
      <c r="A110" s="14">
        <v>907</v>
      </c>
      <c r="B110" s="27" t="s">
        <v>50</v>
      </c>
      <c r="C110" s="17">
        <f>1006.33+598.46</f>
        <v>1604.79</v>
      </c>
      <c r="D110" s="17"/>
    </row>
    <row r="111" spans="1:5" x14ac:dyDescent="0.3">
      <c r="A111" s="14">
        <v>908</v>
      </c>
      <c r="B111" s="27" t="s">
        <v>51</v>
      </c>
      <c r="C111" s="17">
        <f>626+661.7+661.7+661.7+661.7+661.7</f>
        <v>3934.5</v>
      </c>
      <c r="D111" s="17"/>
    </row>
    <row r="112" spans="1:5" x14ac:dyDescent="0.3">
      <c r="A112" s="14">
        <v>903</v>
      </c>
      <c r="B112" s="27" t="s">
        <v>52</v>
      </c>
      <c r="C112" s="17">
        <v>685</v>
      </c>
      <c r="D112" s="17"/>
    </row>
    <row r="113" spans="1:4" x14ac:dyDescent="0.3">
      <c r="A113" s="14">
        <v>912</v>
      </c>
      <c r="B113" s="27" t="s">
        <v>53</v>
      </c>
      <c r="C113" s="17">
        <v>720</v>
      </c>
      <c r="D113" s="17"/>
    </row>
    <row r="114" spans="1:4" x14ac:dyDescent="0.3">
      <c r="A114" s="14">
        <v>913</v>
      </c>
      <c r="B114" s="31" t="s">
        <v>54</v>
      </c>
      <c r="C114" s="17">
        <v>1880.4</v>
      </c>
      <c r="D114" s="17"/>
    </row>
    <row r="115" spans="1:4" x14ac:dyDescent="0.3">
      <c r="A115" s="14">
        <v>914</v>
      </c>
      <c r="B115" s="20" t="s">
        <v>55</v>
      </c>
      <c r="C115" s="17">
        <v>5266.77</v>
      </c>
      <c r="D115" s="17"/>
    </row>
    <row r="116" spans="1:4" x14ac:dyDescent="0.3">
      <c r="A116" s="14"/>
      <c r="B116" s="27" t="s">
        <v>56</v>
      </c>
      <c r="C116" s="17">
        <v>487.45</v>
      </c>
      <c r="D116" s="17"/>
    </row>
    <row r="117" spans="1:4" x14ac:dyDescent="0.3">
      <c r="A117" s="14"/>
      <c r="B117" s="19" t="s">
        <v>57</v>
      </c>
      <c r="C117" s="17">
        <v>4950</v>
      </c>
      <c r="D117" s="17"/>
    </row>
    <row r="118" spans="1:4" x14ac:dyDescent="0.3">
      <c r="A118" s="14"/>
      <c r="B118" s="27" t="s">
        <v>58</v>
      </c>
      <c r="C118" s="17">
        <v>6062.16</v>
      </c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2023-10-24T13:01:29Z</dcterms:created>
  <dcterms:modified xsi:type="dcterms:W3CDTF">2023-10-24T13:01:30Z</dcterms:modified>
</cp:coreProperties>
</file>