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5311D5DE-1866-4B88-B7DE-8051CACCC344}" xr6:coauthVersionLast="36" xr6:coauthVersionMax="36" xr10:uidLastSave="{00000000-0000-0000-0000-000000000000}"/>
  <bookViews>
    <workbookView xWindow="0" yWindow="0" windowWidth="28800" windowHeight="12225" xr2:uid="{E23AD3C6-17F9-444F-8FD4-77EA30E45B3D}"/>
  </bookViews>
  <sheets>
    <sheet name="ЗДО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J26" i="3"/>
  <c r="I26" i="3"/>
  <c r="F26" i="3" s="1"/>
  <c r="H26" i="3"/>
  <c r="E26" i="3"/>
  <c r="AH25" i="3"/>
  <c r="AE25" i="3"/>
  <c r="AB25" i="3"/>
  <c r="Y25" i="3"/>
  <c r="V25" i="3"/>
  <c r="S25" i="3"/>
  <c r="P25" i="3"/>
  <c r="M25" i="3"/>
  <c r="I25" i="3"/>
  <c r="H25" i="3"/>
  <c r="F25" i="3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K23" i="3"/>
  <c r="H23" i="3" s="1"/>
  <c r="J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K21" i="3"/>
  <c r="H21" i="3" s="1"/>
  <c r="E21" i="3" s="1"/>
  <c r="I21" i="3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H18" i="3" s="1"/>
  <c r="E18" i="3" s="1"/>
  <c r="G18" i="3" s="1"/>
  <c r="I18" i="3"/>
  <c r="F18" i="3" s="1"/>
  <c r="AH17" i="3"/>
  <c r="AE17" i="3"/>
  <c r="AB17" i="3"/>
  <c r="Y17" i="3"/>
  <c r="V17" i="3"/>
  <c r="S17" i="3"/>
  <c r="P17" i="3"/>
  <c r="K17" i="3"/>
  <c r="H17" i="3" s="1"/>
  <c r="I17" i="3"/>
  <c r="F17" i="3" s="1"/>
  <c r="AH16" i="3"/>
  <c r="AE16" i="3"/>
  <c r="AB16" i="3"/>
  <c r="Y16" i="3"/>
  <c r="V16" i="3"/>
  <c r="S16" i="3"/>
  <c r="P16" i="3"/>
  <c r="K16" i="3"/>
  <c r="I16" i="3"/>
  <c r="F16" i="3" s="1"/>
  <c r="AH15" i="3"/>
  <c r="AE15" i="3"/>
  <c r="AB15" i="3"/>
  <c r="Y15" i="3"/>
  <c r="V15" i="3"/>
  <c r="S15" i="3"/>
  <c r="P15" i="3"/>
  <c r="M15" i="3"/>
  <c r="K15" i="3"/>
  <c r="I15" i="3"/>
  <c r="H15" i="3"/>
  <c r="E15" i="3" s="1"/>
  <c r="AH14" i="3"/>
  <c r="AE14" i="3"/>
  <c r="AB14" i="3"/>
  <c r="Y14" i="3"/>
  <c r="V14" i="3"/>
  <c r="S14" i="3"/>
  <c r="P14" i="3"/>
  <c r="M14" i="3"/>
  <c r="K14" i="3"/>
  <c r="I14" i="3"/>
  <c r="F14" i="3" s="1"/>
  <c r="H14" i="3"/>
  <c r="J14" i="3" s="1"/>
  <c r="AH13" i="3"/>
  <c r="AE13" i="3"/>
  <c r="AB13" i="3"/>
  <c r="Y13" i="3"/>
  <c r="V13" i="3"/>
  <c r="S13" i="3"/>
  <c r="P13" i="3"/>
  <c r="K13" i="3"/>
  <c r="I13" i="3"/>
  <c r="F13" i="3" s="1"/>
  <c r="AH12" i="3"/>
  <c r="AE12" i="3"/>
  <c r="AB12" i="3"/>
  <c r="Y12" i="3"/>
  <c r="V12" i="3"/>
  <c r="S12" i="3"/>
  <c r="P12" i="3"/>
  <c r="K12" i="3"/>
  <c r="I12" i="3"/>
  <c r="F12" i="3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H9" i="3"/>
  <c r="E9" i="3" s="1"/>
  <c r="C118" i="2"/>
  <c r="C117" i="2"/>
  <c r="C116" i="2"/>
  <c r="C114" i="2"/>
  <c r="C113" i="2"/>
  <c r="C112" i="2"/>
  <c r="E112" i="2" s="1"/>
  <c r="D110" i="2"/>
  <c r="D106" i="2"/>
  <c r="C97" i="2"/>
  <c r="E97" i="2" s="1"/>
  <c r="C86" i="2"/>
  <c r="E86" i="2" s="1"/>
  <c r="C78" i="2"/>
  <c r="E78" i="2" s="1"/>
  <c r="D75" i="2"/>
  <c r="D73" i="2"/>
  <c r="D126" i="2" s="1"/>
  <c r="C59" i="2"/>
  <c r="C58" i="2"/>
  <c r="E58" i="2" s="1"/>
  <c r="C52" i="2"/>
  <c r="E52" i="2" s="1"/>
  <c r="C48" i="2"/>
  <c r="C46" i="2" s="1"/>
  <c r="E46" i="2" s="1"/>
  <c r="C40" i="2"/>
  <c r="E40" i="2" s="1"/>
  <c r="D38" i="2"/>
  <c r="C25" i="2"/>
  <c r="C24" i="2"/>
  <c r="C23" i="2"/>
  <c r="C22" i="2"/>
  <c r="C21" i="2"/>
  <c r="C20" i="2"/>
  <c r="C19" i="2"/>
  <c r="C18" i="2" s="1"/>
  <c r="E18" i="2" s="1"/>
  <c r="C8" i="2"/>
  <c r="E8" i="2" s="1"/>
  <c r="D6" i="2"/>
  <c r="D4" i="2" s="1"/>
  <c r="D69" i="2" s="1"/>
  <c r="E5" i="2" l="1"/>
  <c r="E74" i="2"/>
  <c r="G26" i="3"/>
  <c r="J19" i="3"/>
  <c r="P27" i="3"/>
  <c r="AB27" i="3"/>
  <c r="H11" i="3"/>
  <c r="M17" i="3"/>
  <c r="M18" i="3"/>
  <c r="E19" i="3"/>
  <c r="G19" i="3" s="1"/>
  <c r="M21" i="3"/>
  <c r="E22" i="3"/>
  <c r="G22" i="3" s="1"/>
  <c r="M23" i="3"/>
  <c r="S27" i="3"/>
  <c r="J10" i="3"/>
  <c r="E10" i="3"/>
  <c r="G10" i="3" s="1"/>
  <c r="F15" i="3"/>
  <c r="J15" i="3"/>
  <c r="F21" i="3"/>
  <c r="G21" i="3" s="1"/>
  <c r="J21" i="3"/>
  <c r="F24" i="3"/>
  <c r="J24" i="3"/>
  <c r="H13" i="3"/>
  <c r="M13" i="3"/>
  <c r="AE27" i="3"/>
  <c r="M12" i="3"/>
  <c r="H12" i="3"/>
  <c r="K27" i="3"/>
  <c r="I27" i="3"/>
  <c r="F9" i="3"/>
  <c r="G9" i="3" s="1"/>
  <c r="J9" i="3"/>
  <c r="J25" i="3"/>
  <c r="E25" i="3"/>
  <c r="G25" i="3" s="1"/>
  <c r="V27" i="3"/>
  <c r="AH27" i="3"/>
  <c r="E14" i="3"/>
  <c r="G14" i="3" s="1"/>
  <c r="G15" i="3"/>
  <c r="J17" i="3"/>
  <c r="E17" i="3"/>
  <c r="G17" i="3" s="1"/>
  <c r="J18" i="3"/>
  <c r="E23" i="3"/>
  <c r="G23" i="3" s="1"/>
  <c r="G24" i="3"/>
  <c r="Y27" i="3"/>
  <c r="M16" i="3"/>
  <c r="H16" i="3"/>
  <c r="J20" i="3"/>
  <c r="E20" i="3"/>
  <c r="G20" i="3" s="1"/>
  <c r="M27" i="3" l="1"/>
  <c r="J11" i="3"/>
  <c r="E11" i="3"/>
  <c r="G11" i="3" s="1"/>
  <c r="E16" i="3"/>
  <c r="G16" i="3" s="1"/>
  <c r="J16" i="3"/>
  <c r="E12" i="3"/>
  <c r="J12" i="3"/>
  <c r="F27" i="3"/>
  <c r="H27" i="3"/>
  <c r="J13" i="3"/>
  <c r="E13" i="3"/>
  <c r="G13" i="3" s="1"/>
  <c r="J27" i="3" l="1"/>
  <c r="G12" i="3"/>
  <c r="G27" i="3" s="1"/>
  <c r="E27" i="3"/>
</calcChain>
</file>

<file path=xl/sharedStrings.xml><?xml version="1.0" encoding="utf-8"?>
<sst xmlns="http://schemas.openxmlformats.org/spreadsheetml/2006/main" count="124" uniqueCount="93">
  <si>
    <t>Касові видатки ЗДО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</si>
  <si>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</si>
  <si>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</si>
  <si>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04.2024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</si>
  <si>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</si>
  <si>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</si>
  <si>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</si>
  <si>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</si>
  <si>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02,04,05,06,08,09.2024</t>
  </si>
  <si>
    <t>сантехніка / 02,04,05,08,09.2024</t>
  </si>
  <si>
    <t>буд.мат / 02,06,07.2024</t>
  </si>
  <si>
    <t>ел.тов / 04,06,08.2024</t>
  </si>
  <si>
    <t>Фарба / 04,05,06,09.2024</t>
  </si>
  <si>
    <t>лаки / 05,06.2024</t>
  </si>
  <si>
    <t>емульсія / 06.2024</t>
  </si>
  <si>
    <t>Миючі засоби    04,05,09.2024</t>
  </si>
  <si>
    <t>Меблі</t>
  </si>
  <si>
    <t>Бензин</t>
  </si>
  <si>
    <t>бензин А-95 / 04.2024</t>
  </si>
  <si>
    <t>мастило / 04,08.2024</t>
  </si>
  <si>
    <t>бензин А-95 / 06.2025</t>
  </si>
  <si>
    <t>Запчастини</t>
  </si>
  <si>
    <t>Ін.матеріали</t>
  </si>
  <si>
    <t>інвентар / 02,06,08.2024</t>
  </si>
  <si>
    <t>дезинфікуючі засоби для басейну / 03.2024</t>
  </si>
  <si>
    <t>Килим AQUA MAT 65 см / 07.2024</t>
  </si>
  <si>
    <t>скатертина рідке скло / 07.2024</t>
  </si>
  <si>
    <t>-</t>
  </si>
  <si>
    <t>Оплата послуг (крім комунальних) </t>
  </si>
  <si>
    <t>Медогляд 03,05,07.2024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</si>
  <si>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</si>
  <si>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</si>
  <si>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</si>
  <si>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</si>
  <si>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</si>
  <si>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</si>
  <si>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</si>
  <si>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</si>
  <si>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</si>
  <si>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</si>
  <si>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</si>
  <si>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</si>
  <si>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 вивіз листя / 04.2024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</si>
  <si>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</si>
  <si>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</si>
  <si>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09.2024</t>
  </si>
  <si>
    <t>Інші послуги</t>
  </si>
  <si>
    <t>обсл. системи оповіщення / 01,02,03,04,05,07,07,08,09.2024</t>
  </si>
  <si>
    <t xml:space="preserve"> заправка картр. / 01,02.2024</t>
  </si>
  <si>
    <t>регенерація картр. / 01.2024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</si>
  <si>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</si>
  <si>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</si>
  <si>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</si>
  <si>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</si>
  <si>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</si>
  <si>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технічна діагностика вогнегасн.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</si>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</sst>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E8819124-1ADC-4515-865A-03408C50A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EC6C-BD2B-4991-B061-C19201C86861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90" customWidth="1"/>
    <col min="5" max="5" width="25" style="90" customWidth="1"/>
    <col min="6" max="10" width="25" style="125" customWidth="1"/>
    <col min="11" max="11" width="25" style="90" customWidth="1"/>
    <col min="12" max="13" width="25" style="125" customWidth="1"/>
    <col min="14" max="14" width="21.140625" style="90" customWidth="1"/>
    <col min="15" max="16" width="21.140625" style="125" customWidth="1"/>
    <col min="17" max="17" width="21.140625" style="90" hidden="1" customWidth="1"/>
    <col min="18" max="19" width="21.140625" style="125" hidden="1" customWidth="1"/>
    <col min="20" max="20" width="18.85546875" style="90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90" hidden="1" customWidth="1"/>
    <col min="27" max="28" width="18.85546875" style="125" hidden="1" customWidth="1"/>
    <col min="29" max="29" width="18.85546875" style="90" hidden="1" customWidth="1"/>
    <col min="30" max="31" width="18.85546875" style="125" hidden="1" customWidth="1"/>
    <col min="32" max="32" width="18.85546875" style="90" hidden="1" customWidth="1"/>
    <col min="33" max="34" width="18.85546875" style="125" hidden="1" customWidth="1"/>
    <col min="35" max="37" width="18.140625" style="125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56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57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58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59</v>
      </c>
      <c r="B6" s="46" t="s">
        <v>60</v>
      </c>
      <c r="C6" s="47" t="s">
        <v>61</v>
      </c>
      <c r="D6" s="48"/>
      <c r="E6" s="49" t="s">
        <v>62</v>
      </c>
      <c r="F6" s="50"/>
      <c r="G6" s="51"/>
      <c r="H6" s="52" t="s">
        <v>63</v>
      </c>
      <c r="I6" s="53"/>
      <c r="J6" s="54"/>
      <c r="K6" s="55" t="s">
        <v>64</v>
      </c>
      <c r="L6" s="56"/>
      <c r="M6" s="57"/>
      <c r="N6" s="55" t="s">
        <v>65</v>
      </c>
      <c r="O6" s="56"/>
      <c r="P6" s="57"/>
      <c r="Q6" s="55" t="s">
        <v>66</v>
      </c>
      <c r="R6" s="56"/>
      <c r="S6" s="57"/>
      <c r="T6" s="58" t="s">
        <v>67</v>
      </c>
      <c r="U6" s="59"/>
      <c r="V6" s="54"/>
      <c r="W6" s="59" t="s">
        <v>68</v>
      </c>
      <c r="X6" s="59"/>
      <c r="Y6" s="60"/>
      <c r="Z6" s="58" t="s">
        <v>69</v>
      </c>
      <c r="AA6" s="59"/>
      <c r="AB6" s="54"/>
      <c r="AC6" s="61" t="s">
        <v>70</v>
      </c>
      <c r="AD6" s="62"/>
      <c r="AE6" s="63"/>
      <c r="AF6" s="58" t="s">
        <v>71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72</v>
      </c>
      <c r="F7" s="69" t="s">
        <v>73</v>
      </c>
      <c r="G7" s="70" t="s">
        <v>74</v>
      </c>
      <c r="H7" s="68" t="s">
        <v>72</v>
      </c>
      <c r="I7" s="69" t="s">
        <v>73</v>
      </c>
      <c r="J7" s="70" t="s">
        <v>74</v>
      </c>
      <c r="K7" s="68" t="s">
        <v>72</v>
      </c>
      <c r="L7" s="69" t="s">
        <v>73</v>
      </c>
      <c r="M7" s="70" t="s">
        <v>74</v>
      </c>
      <c r="N7" s="68" t="s">
        <v>72</v>
      </c>
      <c r="O7" s="69" t="s">
        <v>73</v>
      </c>
      <c r="P7" s="70" t="s">
        <v>74</v>
      </c>
      <c r="Q7" s="68" t="s">
        <v>72</v>
      </c>
      <c r="R7" s="69" t="s">
        <v>73</v>
      </c>
      <c r="S7" s="70" t="s">
        <v>74</v>
      </c>
      <c r="T7" s="68" t="s">
        <v>72</v>
      </c>
      <c r="U7" s="69" t="s">
        <v>73</v>
      </c>
      <c r="V7" s="70" t="s">
        <v>74</v>
      </c>
      <c r="W7" s="68" t="s">
        <v>72</v>
      </c>
      <c r="X7" s="69" t="s">
        <v>73</v>
      </c>
      <c r="Y7" s="70" t="s">
        <v>74</v>
      </c>
      <c r="Z7" s="68" t="s">
        <v>72</v>
      </c>
      <c r="AA7" s="69" t="s">
        <v>73</v>
      </c>
      <c r="AB7" s="70" t="s">
        <v>74</v>
      </c>
      <c r="AC7" s="68" t="s">
        <v>72</v>
      </c>
      <c r="AD7" s="69" t="s">
        <v>73</v>
      </c>
      <c r="AE7" s="70" t="s">
        <v>74</v>
      </c>
      <c r="AF7" s="68" t="s">
        <v>72</v>
      </c>
      <c r="AG7" s="69" t="s">
        <v>73</v>
      </c>
      <c r="AH7" s="70" t="s">
        <v>74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92</v>
      </c>
      <c r="B9" s="113">
        <v>2111</v>
      </c>
      <c r="C9" s="114" t="s">
        <v>75</v>
      </c>
      <c r="D9" s="115"/>
      <c r="E9" s="83">
        <f>H9+T9+W9+Z9+AC9++AF9</f>
        <v>8164830.7999999998</v>
      </c>
      <c r="F9" s="84">
        <f>I9+U9+X9+AA9+AD9++AG9</f>
        <v>5743196.1499999994</v>
      </c>
      <c r="G9" s="116">
        <f>E9-F9</f>
        <v>2421634.6500000004</v>
      </c>
      <c r="H9" s="83">
        <f>K9+N9+Q9</f>
        <v>8089680.7999999998</v>
      </c>
      <c r="I9" s="84">
        <f>L9+O9+R9</f>
        <v>5704792.1899999995</v>
      </c>
      <c r="J9" s="85">
        <f>H9-I9</f>
        <v>2384888.6100000003</v>
      </c>
      <c r="K9" s="89">
        <v>8071300</v>
      </c>
      <c r="L9" s="87">
        <v>5686411.4299999997</v>
      </c>
      <c r="M9" s="88">
        <f>K9-L9</f>
        <v>2384888.5700000003</v>
      </c>
      <c r="N9" s="89">
        <v>18380.8</v>
      </c>
      <c r="O9" s="87">
        <v>18380.759999999998</v>
      </c>
      <c r="P9" s="88">
        <f>N9-O9</f>
        <v>4.0000000000873115E-2</v>
      </c>
      <c r="Q9" s="89">
        <v>0</v>
      </c>
      <c r="R9" s="87">
        <v>0</v>
      </c>
      <c r="S9" s="88">
        <f>Q9-R9</f>
        <v>0</v>
      </c>
      <c r="T9" s="89">
        <v>75150</v>
      </c>
      <c r="U9" s="87">
        <v>38403.96</v>
      </c>
      <c r="V9" s="88">
        <f>T9-U9</f>
        <v>36746.04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76</v>
      </c>
      <c r="D10" s="99"/>
      <c r="E10" s="92">
        <f t="shared" ref="E10:F26" si="1">H10+T10+W10+Z10+AC10++AF10</f>
        <v>1783268.8</v>
      </c>
      <c r="F10" s="93">
        <f t="shared" si="1"/>
        <v>1262460.7500000002</v>
      </c>
      <c r="G10" s="117">
        <f>E10-F10</f>
        <v>520808.04999999981</v>
      </c>
      <c r="H10" s="92">
        <f>K10+N10+Q10</f>
        <v>1766738.8</v>
      </c>
      <c r="I10" s="93">
        <f>L10+O10+R10</f>
        <v>1254011.8800000001</v>
      </c>
      <c r="J10" s="95">
        <f>H10-I10</f>
        <v>512726.91999999993</v>
      </c>
      <c r="K10" s="86">
        <v>1762695</v>
      </c>
      <c r="L10" s="96">
        <v>1249968.1000000001</v>
      </c>
      <c r="M10" s="97">
        <f>K10-L10</f>
        <v>512726.89999999991</v>
      </c>
      <c r="N10" s="86">
        <v>4043.8</v>
      </c>
      <c r="O10" s="96">
        <v>4043.78</v>
      </c>
      <c r="P10" s="97">
        <f>N10-O10</f>
        <v>1.999999999998181E-2</v>
      </c>
      <c r="Q10" s="86">
        <v>0</v>
      </c>
      <c r="R10" s="96">
        <v>0</v>
      </c>
      <c r="S10" s="97">
        <f>Q10-R10</f>
        <v>0</v>
      </c>
      <c r="T10" s="86">
        <v>16530</v>
      </c>
      <c r="U10" s="96">
        <v>8448.8700000000008</v>
      </c>
      <c r="V10" s="97">
        <f>T10-U10</f>
        <v>8081.1299999999992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150380.79999999999</v>
      </c>
      <c r="F11" s="93">
        <f t="shared" si="1"/>
        <v>96222.85</v>
      </c>
      <c r="G11" s="117">
        <f t="shared" ref="G11:G25" si="2">E11-F11</f>
        <v>54157.949999999983</v>
      </c>
      <c r="H11" s="92">
        <f t="shared" ref="H11:I26" si="3">K11+N11+Q11</f>
        <v>79957</v>
      </c>
      <c r="I11" s="93">
        <f t="shared" si="3"/>
        <v>50499.05</v>
      </c>
      <c r="J11" s="95">
        <f t="shared" ref="J11:J25" si="4">H11-I11</f>
        <v>29457.949999999997</v>
      </c>
      <c r="K11" s="86">
        <f>80200-588-1200-30000-4460+2125+33880</f>
        <v>79957</v>
      </c>
      <c r="L11" s="96">
        <v>50499.05</v>
      </c>
      <c r="M11" s="97">
        <f t="shared" ref="M11:M25" si="5">K11-L11</f>
        <v>29457.949999999997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49700</v>
      </c>
      <c r="U11" s="96">
        <v>25000</v>
      </c>
      <c r="V11" s="97">
        <f t="shared" ref="V11:V25" si="8">T11-U11</f>
        <v>24700</v>
      </c>
      <c r="W11" s="86">
        <v>20723.8</v>
      </c>
      <c r="X11" s="96">
        <v>20723.8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77</v>
      </c>
      <c r="D12" s="99"/>
      <c r="E12" s="92">
        <f t="shared" si="1"/>
        <v>2768</v>
      </c>
      <c r="F12" s="93">
        <f t="shared" si="1"/>
        <v>2710.08</v>
      </c>
      <c r="G12" s="94">
        <f t="shared" si="2"/>
        <v>57.920000000000073</v>
      </c>
      <c r="H12" s="92">
        <f>K12+N12+Q12</f>
        <v>2768</v>
      </c>
      <c r="I12" s="93">
        <f t="shared" si="3"/>
        <v>2710.08</v>
      </c>
      <c r="J12" s="95">
        <f t="shared" si="4"/>
        <v>57.920000000000073</v>
      </c>
      <c r="K12" s="86">
        <f>1100+168+1500</f>
        <v>2768</v>
      </c>
      <c r="L12" s="96">
        <v>2710.08</v>
      </c>
      <c r="M12" s="97">
        <f t="shared" si="5"/>
        <v>57.920000000000073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78</v>
      </c>
      <c r="D13" s="99"/>
      <c r="E13" s="92">
        <f t="shared" si="1"/>
        <v>1536013</v>
      </c>
      <c r="F13" s="93">
        <f t="shared" si="1"/>
        <v>1090660.96</v>
      </c>
      <c r="G13" s="117">
        <f t="shared" si="2"/>
        <v>445352.04000000004</v>
      </c>
      <c r="H13" s="92">
        <f t="shared" si="3"/>
        <v>985893</v>
      </c>
      <c r="I13" s="93">
        <f t="shared" si="3"/>
        <v>740057.63</v>
      </c>
      <c r="J13" s="95">
        <f t="shared" si="4"/>
        <v>245835.37</v>
      </c>
      <c r="K13" s="86">
        <f>498500+374453+112940</f>
        <v>985893</v>
      </c>
      <c r="L13" s="96">
        <v>740057.63</v>
      </c>
      <c r="M13" s="97">
        <f t="shared" si="5"/>
        <v>245835.37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550120</v>
      </c>
      <c r="U13" s="96">
        <v>350603.33</v>
      </c>
      <c r="V13" s="97">
        <f t="shared" si="8"/>
        <v>199516.66999999998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28</v>
      </c>
      <c r="D14" s="99"/>
      <c r="E14" s="92">
        <f t="shared" si="1"/>
        <v>100532.25</v>
      </c>
      <c r="F14" s="93">
        <f t="shared" si="1"/>
        <v>66610.44</v>
      </c>
      <c r="G14" s="117">
        <f t="shared" si="2"/>
        <v>33921.81</v>
      </c>
      <c r="H14" s="92">
        <f t="shared" si="3"/>
        <v>97390</v>
      </c>
      <c r="I14" s="93">
        <f t="shared" si="3"/>
        <v>63519.839999999997</v>
      </c>
      <c r="J14" s="95">
        <f t="shared" si="4"/>
        <v>33870.160000000003</v>
      </c>
      <c r="K14" s="86">
        <f>58840-450+28200+10800</f>
        <v>97390</v>
      </c>
      <c r="L14" s="96">
        <v>63519.839999999997</v>
      </c>
      <c r="M14" s="97">
        <f t="shared" si="5"/>
        <v>33870.160000000003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2000</v>
      </c>
      <c r="U14" s="96">
        <v>1948.35</v>
      </c>
      <c r="V14" s="97">
        <f t="shared" si="8"/>
        <v>51.650000000000091</v>
      </c>
      <c r="W14" s="86">
        <v>1142.25</v>
      </c>
      <c r="X14" s="96">
        <v>1142.25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79</v>
      </c>
      <c r="D15" s="99"/>
      <c r="E15" s="92">
        <f t="shared" si="1"/>
        <v>6031.2</v>
      </c>
      <c r="F15" s="93">
        <f t="shared" si="1"/>
        <v>600</v>
      </c>
      <c r="G15" s="117">
        <f t="shared" si="2"/>
        <v>5431.2</v>
      </c>
      <c r="H15" s="92">
        <f t="shared" si="3"/>
        <v>6031.2</v>
      </c>
      <c r="I15" s="93">
        <f t="shared" si="3"/>
        <v>600</v>
      </c>
      <c r="J15" s="95">
        <f t="shared" si="4"/>
        <v>5431.2</v>
      </c>
      <c r="K15" s="86">
        <f>6500-468.8</f>
        <v>6031.2</v>
      </c>
      <c r="L15" s="96">
        <v>600</v>
      </c>
      <c r="M15" s="97">
        <f t="shared" si="5"/>
        <v>5431.2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80</v>
      </c>
      <c r="D16" s="99"/>
      <c r="E16" s="92">
        <f t="shared" si="1"/>
        <v>1400720</v>
      </c>
      <c r="F16" s="93">
        <f t="shared" si="1"/>
        <v>677632.14</v>
      </c>
      <c r="G16" s="117">
        <f t="shared" si="2"/>
        <v>723087.86</v>
      </c>
      <c r="H16" s="92">
        <f t="shared" si="3"/>
        <v>1400720</v>
      </c>
      <c r="I16" s="93">
        <f t="shared" si="3"/>
        <v>677632.14</v>
      </c>
      <c r="J16" s="95">
        <f t="shared" si="4"/>
        <v>723087.86</v>
      </c>
      <c r="K16" s="86">
        <f>1299600+179910-78790</f>
        <v>1400720</v>
      </c>
      <c r="L16" s="96">
        <v>677632.14</v>
      </c>
      <c r="M16" s="97">
        <f t="shared" si="5"/>
        <v>723087.86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81</v>
      </c>
      <c r="D17" s="99"/>
      <c r="E17" s="92">
        <f t="shared" si="1"/>
        <v>101589</v>
      </c>
      <c r="F17" s="93">
        <f t="shared" si="1"/>
        <v>52740.08</v>
      </c>
      <c r="G17" s="117">
        <f t="shared" si="2"/>
        <v>48848.92</v>
      </c>
      <c r="H17" s="92">
        <f t="shared" si="3"/>
        <v>101589</v>
      </c>
      <c r="I17" s="93">
        <f t="shared" si="3"/>
        <v>52740.08</v>
      </c>
      <c r="J17" s="95">
        <f t="shared" si="4"/>
        <v>48848.92</v>
      </c>
      <c r="K17" s="86">
        <f>51000+22010-31+28610</f>
        <v>101589</v>
      </c>
      <c r="L17" s="96">
        <v>52740.08</v>
      </c>
      <c r="M17" s="97">
        <f t="shared" si="5"/>
        <v>48848.92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82</v>
      </c>
      <c r="D18" s="99"/>
      <c r="E18" s="92">
        <f t="shared" si="1"/>
        <v>494140</v>
      </c>
      <c r="F18" s="93">
        <f t="shared" si="1"/>
        <v>276572.46999999997</v>
      </c>
      <c r="G18" s="117">
        <f t="shared" si="2"/>
        <v>217567.53000000003</v>
      </c>
      <c r="H18" s="92">
        <f t="shared" si="3"/>
        <v>494140</v>
      </c>
      <c r="I18" s="93">
        <f t="shared" si="3"/>
        <v>276572.46999999997</v>
      </c>
      <c r="J18" s="95">
        <f t="shared" si="4"/>
        <v>217567.53000000003</v>
      </c>
      <c r="K18" s="86">
        <f>406950+39350+47840</f>
        <v>494140</v>
      </c>
      <c r="L18" s="96">
        <v>276572.46999999997</v>
      </c>
      <c r="M18" s="97">
        <f t="shared" si="5"/>
        <v>217567.53000000003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83</v>
      </c>
      <c r="D19" s="99"/>
      <c r="E19" s="92">
        <f t="shared" si="1"/>
        <v>0</v>
      </c>
      <c r="F19" s="93">
        <f t="shared" si="1"/>
        <v>0</v>
      </c>
      <c r="G19" s="117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86">
        <v>0</v>
      </c>
      <c r="L19" s="96">
        <v>0</v>
      </c>
      <c r="M19" s="97">
        <f t="shared" si="5"/>
        <v>0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84</v>
      </c>
      <c r="D20" s="99"/>
      <c r="E20" s="92">
        <f t="shared" si="1"/>
        <v>7850</v>
      </c>
      <c r="F20" s="93">
        <f t="shared" si="1"/>
        <v>5433</v>
      </c>
      <c r="G20" s="117">
        <f t="shared" si="2"/>
        <v>2417</v>
      </c>
      <c r="H20" s="92">
        <f t="shared" si="3"/>
        <v>7850</v>
      </c>
      <c r="I20" s="93">
        <f t="shared" si="3"/>
        <v>5433</v>
      </c>
      <c r="J20" s="95">
        <f t="shared" si="4"/>
        <v>2417</v>
      </c>
      <c r="K20" s="86">
        <v>7850</v>
      </c>
      <c r="L20" s="96">
        <v>5433</v>
      </c>
      <c r="M20" s="97">
        <f t="shared" si="5"/>
        <v>2417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85</v>
      </c>
      <c r="D21" s="118"/>
      <c r="E21" s="92">
        <f t="shared" si="1"/>
        <v>4458.8</v>
      </c>
      <c r="F21" s="93">
        <f t="shared" si="1"/>
        <v>4458.8</v>
      </c>
      <c r="G21" s="117">
        <f t="shared" si="2"/>
        <v>0</v>
      </c>
      <c r="H21" s="92">
        <f t="shared" si="3"/>
        <v>4458.8</v>
      </c>
      <c r="I21" s="93">
        <f t="shared" si="3"/>
        <v>4458.8</v>
      </c>
      <c r="J21" s="95">
        <f t="shared" si="4"/>
        <v>0</v>
      </c>
      <c r="K21" s="86">
        <f>280+290+600+2820+468.8</f>
        <v>4458.8</v>
      </c>
      <c r="L21" s="96">
        <v>4458.8</v>
      </c>
      <c r="M21" s="97">
        <f t="shared" si="5"/>
        <v>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86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87</v>
      </c>
      <c r="D23" s="99"/>
      <c r="E23" s="92">
        <f t="shared" si="1"/>
        <v>1479</v>
      </c>
      <c r="F23" s="93">
        <f t="shared" si="1"/>
        <v>1470.46</v>
      </c>
      <c r="G23" s="117">
        <f t="shared" si="2"/>
        <v>8.5399999999999636</v>
      </c>
      <c r="H23" s="92">
        <f t="shared" si="3"/>
        <v>1479</v>
      </c>
      <c r="I23" s="93">
        <f t="shared" si="3"/>
        <v>1470.46</v>
      </c>
      <c r="J23" s="95">
        <f t="shared" si="4"/>
        <v>8.5399999999999636</v>
      </c>
      <c r="K23" s="86">
        <f>190+588-189+890</f>
        <v>1479</v>
      </c>
      <c r="L23" s="96">
        <v>1470.46</v>
      </c>
      <c r="M23" s="97">
        <f t="shared" si="5"/>
        <v>8.5399999999999636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88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>
        <v>0</v>
      </c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89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90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91</v>
      </c>
      <c r="B27" s="107"/>
      <c r="C27" s="107"/>
      <c r="D27" s="123"/>
      <c r="E27" s="112">
        <f t="shared" ref="E27:U27" si="12">SUM(E9:E26)</f>
        <v>13754061.65</v>
      </c>
      <c r="F27" s="110">
        <f t="shared" si="12"/>
        <v>9280768.1800000016</v>
      </c>
      <c r="G27" s="108">
        <f t="shared" si="12"/>
        <v>4473293.4700000007</v>
      </c>
      <c r="H27" s="112">
        <f t="shared" si="12"/>
        <v>13038695.6</v>
      </c>
      <c r="I27" s="110">
        <f t="shared" si="12"/>
        <v>8834497.620000001</v>
      </c>
      <c r="J27" s="108">
        <f t="shared" si="12"/>
        <v>4204197.9800000004</v>
      </c>
      <c r="K27" s="112">
        <f t="shared" ref="K27:P27" si="13">SUM(K9:K26)</f>
        <v>13016271</v>
      </c>
      <c r="L27" s="110">
        <f t="shared" si="13"/>
        <v>8812073.0800000019</v>
      </c>
      <c r="M27" s="111">
        <f t="shared" si="13"/>
        <v>4204197.9200000009</v>
      </c>
      <c r="N27" s="112">
        <f t="shared" si="13"/>
        <v>22424.6</v>
      </c>
      <c r="O27" s="110">
        <f t="shared" si="13"/>
        <v>22424.539999999997</v>
      </c>
      <c r="P27" s="111">
        <f t="shared" si="13"/>
        <v>6.0000000000854925E-2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693500</v>
      </c>
      <c r="U27" s="110">
        <f t="shared" si="12"/>
        <v>424404.51</v>
      </c>
      <c r="V27" s="111">
        <f>SUM(V9:V25)</f>
        <v>269095.49</v>
      </c>
      <c r="W27" s="109">
        <f>SUM(W9:W26)</f>
        <v>21866.05</v>
      </c>
      <c r="X27" s="110">
        <f>SUM(X9:X26)</f>
        <v>21866.05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034C-88FE-4CC4-B230-3BD5555B863B}">
  <sheetPr codeName="Лист12">
    <pageSetUpPr fitToPage="1"/>
  </sheetPr>
  <dimension ref="A1:O128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ЗДО9!B4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SUM(D6:D57)</f>
        <v>50499.05</v>
      </c>
      <c r="E4" s="7"/>
      <c r="F4" s="8"/>
      <c r="G4" s="7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ЗДО9!I11</f>
        <v>50499.05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1264+1665</f>
        <v>2929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>
        <v>202</v>
      </c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>
        <v>203</v>
      </c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>
        <v>205</v>
      </c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22326.799999999999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22326.799999999999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204+1536+1623+2473+1047+570</f>
        <v>7453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501</v>
      </c>
      <c r="B20" s="19" t="s">
        <v>9</v>
      </c>
      <c r="C20" s="17">
        <f>2204+192+300+200+1510</f>
        <v>4406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10</v>
      </c>
      <c r="C21" s="17">
        <f>989+1710+814</f>
        <v>3513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505</v>
      </c>
      <c r="B22" s="20" t="s">
        <v>11</v>
      </c>
      <c r="C22" s="17">
        <f>50+2442+44</f>
        <v>2536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20" t="s">
        <v>12</v>
      </c>
      <c r="C23" s="17">
        <f>205+540+1513.8+360</f>
        <v>2618.8000000000002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0" t="s">
        <v>13</v>
      </c>
      <c r="C24" s="17">
        <f>150+1350</f>
        <v>1500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14</v>
      </c>
      <c r="C25" s="17">
        <f>300</f>
        <v>300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</v>
      </c>
      <c r="B38" s="12" t="s">
        <v>15</v>
      </c>
      <c r="C38" s="12"/>
      <c r="D38" s="13">
        <f>2158+2843+387</f>
        <v>5388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16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17</v>
      </c>
      <c r="C45" s="12"/>
      <c r="D45" s="13">
        <v>6381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outlineLevel="1" x14ac:dyDescent="0.3">
      <c r="A46" s="14"/>
      <c r="B46" s="15"/>
      <c r="C46" s="16">
        <f>SUM(C47:C50)</f>
        <v>6381</v>
      </c>
      <c r="D46" s="17"/>
      <c r="E46" s="18">
        <f>D45-C46</f>
        <v>0</v>
      </c>
    </row>
    <row r="47" spans="1:15" collapsed="1" x14ac:dyDescent="0.3">
      <c r="A47" s="11"/>
      <c r="B47" s="20" t="s">
        <v>18</v>
      </c>
      <c r="C47" s="17">
        <v>2625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/>
      <c r="B48" s="20" t="s">
        <v>19</v>
      </c>
      <c r="C48" s="17">
        <f>440+220</f>
        <v>660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/>
      <c r="B49" s="20" t="s">
        <v>20</v>
      </c>
      <c r="C49" s="17">
        <v>3096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>
        <v>2210.9</v>
      </c>
      <c r="B51" s="12" t="s">
        <v>21</v>
      </c>
      <c r="C51" s="12"/>
      <c r="D51" s="13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0</v>
      </c>
      <c r="D52" s="17"/>
      <c r="E52" s="18">
        <f>D51-C52</f>
        <v>0</v>
      </c>
    </row>
    <row r="53" spans="1:15" hidden="1" collapsed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2211.9</v>
      </c>
      <c r="B57" s="12" t="s">
        <v>22</v>
      </c>
      <c r="C57" s="12"/>
      <c r="D57" s="13">
        <v>13474.25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SUM(C59:C69)</f>
        <v>13474.25</v>
      </c>
      <c r="D58" s="17"/>
      <c r="E58" s="18">
        <f>D57-C58</f>
        <v>0</v>
      </c>
    </row>
    <row r="59" spans="1:15" collapsed="1" x14ac:dyDescent="0.3">
      <c r="A59" s="11">
        <v>905</v>
      </c>
      <c r="B59" s="20" t="s">
        <v>23</v>
      </c>
      <c r="C59" s="17">
        <f>390+1000+85</f>
        <v>1475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906</v>
      </c>
      <c r="B60" s="20" t="s">
        <v>24</v>
      </c>
      <c r="C60" s="17">
        <v>9706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11">
        <v>911</v>
      </c>
      <c r="B61" s="20" t="s">
        <v>25</v>
      </c>
      <c r="C61" s="17">
        <v>2025</v>
      </c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x14ac:dyDescent="0.3">
      <c r="A62" s="11">
        <v>912</v>
      </c>
      <c r="B62" s="20" t="s">
        <v>26</v>
      </c>
      <c r="C62" s="17">
        <v>268.25</v>
      </c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2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2"/>
      <c r="D70" s="23" t="s">
        <v>27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3" t="s">
        <v>27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3" t="s">
        <v>27</v>
      </c>
    </row>
    <row r="73" spans="1:15" ht="39.75" customHeight="1" x14ac:dyDescent="0.3">
      <c r="A73" s="4">
        <v>2240</v>
      </c>
      <c r="B73" s="5" t="s">
        <v>28</v>
      </c>
      <c r="C73" s="5"/>
      <c r="D73" s="6">
        <f>SUM(D75:D111)</f>
        <v>63519.839999999997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4">
        <v>2240</v>
      </c>
      <c r="B74" s="24"/>
      <c r="C74" s="10"/>
      <c r="D74" s="10">
        <f>ЗДО9!I14</f>
        <v>63519.839999999997</v>
      </c>
      <c r="E74" s="8" t="b">
        <f>D74=D73</f>
        <v>1</v>
      </c>
    </row>
    <row r="75" spans="1:15" collapsed="1" x14ac:dyDescent="0.3">
      <c r="A75" s="14">
        <v>2240.1</v>
      </c>
      <c r="B75" s="12" t="s">
        <v>29</v>
      </c>
      <c r="C75" s="12"/>
      <c r="D75" s="13">
        <f>1660+2204+1442+25130</f>
        <v>30436</v>
      </c>
    </row>
    <row r="76" spans="1:15" hidden="1" x14ac:dyDescent="0.3">
      <c r="A76" s="14">
        <v>2240.1999999999998</v>
      </c>
      <c r="B76" s="25" t="s">
        <v>30</v>
      </c>
      <c r="C76" s="26"/>
      <c r="D76" s="13"/>
    </row>
    <row r="77" spans="1:15" ht="18.75" hidden="1" customHeight="1" x14ac:dyDescent="0.3">
      <c r="A77" s="14">
        <v>2240.3000000000002</v>
      </c>
      <c r="B77" s="25" t="s">
        <v>31</v>
      </c>
      <c r="C77" s="26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5" t="s">
        <v>32</v>
      </c>
      <c r="C84" s="26"/>
      <c r="D84" s="13"/>
    </row>
    <row r="85" spans="1:5" hidden="1" x14ac:dyDescent="0.3">
      <c r="A85" s="14">
        <v>2240.5</v>
      </c>
      <c r="B85" s="25" t="s">
        <v>33</v>
      </c>
      <c r="C85" s="26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27"/>
      <c r="C87" s="17"/>
      <c r="D87" s="17"/>
    </row>
    <row r="88" spans="1:5" ht="17.25" hidden="1" customHeight="1" x14ac:dyDescent="0.3">
      <c r="A88" s="14"/>
      <c r="B88" s="27"/>
      <c r="C88" s="17"/>
      <c r="D88" s="17"/>
    </row>
    <row r="89" spans="1:5" hidden="1" x14ac:dyDescent="0.3">
      <c r="A89" s="14"/>
      <c r="B89" s="27"/>
      <c r="C89" s="17"/>
      <c r="D89" s="17"/>
    </row>
    <row r="90" spans="1:5" hidden="1" x14ac:dyDescent="0.3">
      <c r="A90" s="14"/>
      <c r="B90" s="27"/>
      <c r="C90" s="17"/>
      <c r="D90" s="17"/>
    </row>
    <row r="91" spans="1:5" hidden="1" x14ac:dyDescent="0.3">
      <c r="A91" s="14"/>
      <c r="B91" s="27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5" t="s">
        <v>34</v>
      </c>
      <c r="C95" s="26"/>
      <c r="D95" s="13"/>
    </row>
    <row r="96" spans="1:5" x14ac:dyDescent="0.3">
      <c r="A96" s="14">
        <v>2240.6999999999998</v>
      </c>
      <c r="B96" s="25" t="s">
        <v>35</v>
      </c>
      <c r="C96" s="26"/>
      <c r="D96" s="13">
        <v>161.28</v>
      </c>
    </row>
    <row r="97" spans="1:15" hidden="1" outlineLevel="1" x14ac:dyDescent="0.3">
      <c r="A97" s="14"/>
      <c r="B97" s="15"/>
      <c r="C97" s="16">
        <f>SUM(C98:C101)</f>
        <v>161.28</v>
      </c>
      <c r="D97" s="17"/>
      <c r="E97" s="18">
        <f>D96-C97</f>
        <v>0</v>
      </c>
    </row>
    <row r="98" spans="1:15" collapsed="1" x14ac:dyDescent="0.3">
      <c r="A98" s="11"/>
      <c r="B98" s="20" t="s">
        <v>36</v>
      </c>
      <c r="C98" s="17">
        <v>161.28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5" t="s">
        <v>37</v>
      </c>
      <c r="C102" s="26"/>
      <c r="D102" s="13">
        <v>2437.88</v>
      </c>
    </row>
    <row r="103" spans="1:15" hidden="1" x14ac:dyDescent="0.3">
      <c r="A103" s="14">
        <v>2240.9</v>
      </c>
      <c r="B103" s="25" t="s">
        <v>38</v>
      </c>
      <c r="C103" s="26"/>
      <c r="D103" s="13"/>
    </row>
    <row r="104" spans="1:15" hidden="1" x14ac:dyDescent="0.3">
      <c r="A104" s="14">
        <v>2241.1</v>
      </c>
      <c r="B104" s="25" t="s">
        <v>39</v>
      </c>
      <c r="C104" s="26"/>
      <c r="D104" s="13"/>
    </row>
    <row r="105" spans="1:15" hidden="1" x14ac:dyDescent="0.3">
      <c r="A105" s="14">
        <v>2241.1999999999998</v>
      </c>
      <c r="B105" s="25" t="s">
        <v>40</v>
      </c>
      <c r="C105" s="26"/>
      <c r="D105" s="13"/>
    </row>
    <row r="106" spans="1:15" x14ac:dyDescent="0.3">
      <c r="A106" s="14">
        <v>2241.3000000000002</v>
      </c>
      <c r="B106" s="25" t="s">
        <v>41</v>
      </c>
      <c r="C106" s="26"/>
      <c r="D106" s="13">
        <f>1941.99+682+682+682+682+682+682</f>
        <v>6033.99</v>
      </c>
    </row>
    <row r="107" spans="1:15" x14ac:dyDescent="0.3">
      <c r="A107" s="14">
        <v>2241.4</v>
      </c>
      <c r="B107" s="25" t="s">
        <v>42</v>
      </c>
      <c r="C107" s="26"/>
      <c r="D107" s="13">
        <v>3120.78</v>
      </c>
    </row>
    <row r="108" spans="1:15" hidden="1" x14ac:dyDescent="0.3">
      <c r="A108" s="14">
        <v>2241.5</v>
      </c>
      <c r="B108" s="25" t="s">
        <v>43</v>
      </c>
      <c r="C108" s="26"/>
      <c r="D108" s="13"/>
    </row>
    <row r="109" spans="1:15" ht="38.25" hidden="1" customHeight="1" x14ac:dyDescent="0.3">
      <c r="A109" s="14">
        <v>2241.6</v>
      </c>
      <c r="B109" s="28" t="s">
        <v>44</v>
      </c>
      <c r="C109" s="26"/>
      <c r="D109" s="13"/>
    </row>
    <row r="110" spans="1:15" x14ac:dyDescent="0.3">
      <c r="A110" s="14">
        <v>2241.6999999999998</v>
      </c>
      <c r="B110" s="25" t="s">
        <v>45</v>
      </c>
      <c r="C110" s="26"/>
      <c r="D110" s="13">
        <f>906.94</f>
        <v>906.94</v>
      </c>
    </row>
    <row r="111" spans="1:15" x14ac:dyDescent="0.3">
      <c r="A111" s="14">
        <v>2241.9</v>
      </c>
      <c r="B111" s="25" t="s">
        <v>46</v>
      </c>
      <c r="C111" s="26"/>
      <c r="D111" s="13">
        <v>20422.97</v>
      </c>
    </row>
    <row r="112" spans="1:15" hidden="1" outlineLevel="1" x14ac:dyDescent="0.3">
      <c r="A112" s="14"/>
      <c r="B112" s="15"/>
      <c r="C112" s="16">
        <f>SUM(C113:C127)</f>
        <v>20422.97</v>
      </c>
      <c r="D112" s="29"/>
      <c r="E112" s="18">
        <f>D111-C112</f>
        <v>0</v>
      </c>
    </row>
    <row r="113" spans="1:4" ht="27" customHeight="1" collapsed="1" x14ac:dyDescent="0.3">
      <c r="A113" s="14">
        <v>901</v>
      </c>
      <c r="B113" s="27" t="s">
        <v>47</v>
      </c>
      <c r="C113" s="17">
        <f>100*9</f>
        <v>900</v>
      </c>
      <c r="D113" s="17"/>
    </row>
    <row r="114" spans="1:4" x14ac:dyDescent="0.3">
      <c r="A114" s="14">
        <v>905</v>
      </c>
      <c r="B114" s="27" t="s">
        <v>48</v>
      </c>
      <c r="C114" s="17">
        <f>360+720</f>
        <v>1080</v>
      </c>
      <c r="D114" s="17"/>
    </row>
    <row r="115" spans="1:4" x14ac:dyDescent="0.3">
      <c r="A115" s="14">
        <v>906</v>
      </c>
      <c r="B115" s="27" t="s">
        <v>49</v>
      </c>
      <c r="C115" s="17">
        <v>235</v>
      </c>
      <c r="D115" s="17"/>
    </row>
    <row r="116" spans="1:4" x14ac:dyDescent="0.3">
      <c r="A116" s="14">
        <v>902</v>
      </c>
      <c r="B116" s="30" t="s">
        <v>50</v>
      </c>
      <c r="C116" s="17">
        <f>711*8</f>
        <v>5688</v>
      </c>
      <c r="D116" s="17"/>
    </row>
    <row r="117" spans="1:4" x14ac:dyDescent="0.3">
      <c r="A117" s="14">
        <v>903</v>
      </c>
      <c r="B117" s="27" t="s">
        <v>51</v>
      </c>
      <c r="C117" s="17">
        <f>1255.69+498.72+1383.47</f>
        <v>3137.88</v>
      </c>
      <c r="D117" s="17"/>
    </row>
    <row r="118" spans="1:4" x14ac:dyDescent="0.3">
      <c r="A118" s="14">
        <v>904</v>
      </c>
      <c r="B118" s="27" t="s">
        <v>52</v>
      </c>
      <c r="C118" s="17">
        <f>243*2</f>
        <v>486</v>
      </c>
      <c r="D118" s="17"/>
    </row>
    <row r="119" spans="1:4" x14ac:dyDescent="0.3">
      <c r="A119" s="14">
        <v>912</v>
      </c>
      <c r="B119" s="27" t="s">
        <v>53</v>
      </c>
      <c r="C119" s="17">
        <v>7708.35</v>
      </c>
      <c r="D119" s="17"/>
    </row>
    <row r="120" spans="1:4" x14ac:dyDescent="0.3">
      <c r="A120" s="14">
        <v>913</v>
      </c>
      <c r="B120" s="27" t="s">
        <v>54</v>
      </c>
      <c r="C120" s="17">
        <v>968.64</v>
      </c>
      <c r="D120" s="17"/>
    </row>
    <row r="121" spans="1:4" x14ac:dyDescent="0.3">
      <c r="A121" s="14">
        <v>915</v>
      </c>
      <c r="B121" s="27" t="s">
        <v>55</v>
      </c>
      <c r="C121" s="17">
        <v>219.1</v>
      </c>
      <c r="D121" s="17"/>
    </row>
    <row r="122" spans="1:4" hidden="1" x14ac:dyDescent="0.3">
      <c r="A122" s="14"/>
      <c r="B122" s="19"/>
      <c r="C122" s="17"/>
      <c r="D122" s="17"/>
    </row>
    <row r="123" spans="1:4" hidden="1" x14ac:dyDescent="0.3">
      <c r="A123" s="14"/>
      <c r="B123" s="27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19"/>
      <c r="C125" s="17"/>
      <c r="D125" s="17"/>
    </row>
    <row r="126" spans="1:4" hidden="1" outlineLevel="1" x14ac:dyDescent="0.3">
      <c r="B126" s="31"/>
      <c r="D126" s="3" t="b">
        <f>D73=D74</f>
        <v>1</v>
      </c>
    </row>
    <row r="127" spans="1:4" hidden="1" collapsed="1" x14ac:dyDescent="0.3">
      <c r="B127" s="31"/>
    </row>
    <row r="128" spans="1:4" ht="18" hidden="1" customHeight="1" x14ac:dyDescent="0.3"/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7:C57"/>
    <mergeCell ref="B73:C73"/>
    <mergeCell ref="B75:C75"/>
    <mergeCell ref="B76:C76"/>
    <mergeCell ref="B77:C77"/>
    <mergeCell ref="B84:C84"/>
    <mergeCell ref="B16:C16"/>
    <mergeCell ref="B17:C17"/>
    <mergeCell ref="B38:C38"/>
    <mergeCell ref="B39:C39"/>
    <mergeCell ref="B45:C45"/>
    <mergeCell ref="B51:C51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2024-11-15T22:09:59Z</dcterms:created>
  <dcterms:modified xsi:type="dcterms:W3CDTF">2024-11-15T22:10:01Z</dcterms:modified>
</cp:coreProperties>
</file>