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FAF3CADE-E82E-460D-8128-1D512B2C8E16}" xr6:coauthVersionLast="36" xr6:coauthVersionMax="36" xr10:uidLastSave="{00000000-0000-0000-0000-000000000000}"/>
  <bookViews>
    <workbookView xWindow="0" yWindow="0" windowWidth="28800" windowHeight="12225" xr2:uid="{3101E6FF-0F44-4217-9F38-D74EF2C39DFC}"/>
  </bookViews>
  <sheets>
    <sheet name="Ліцей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5" i="2"/>
  <c r="A2" i="2"/>
  <c r="BE26" i="3"/>
  <c r="BD26" i="3"/>
  <c r="BB26" i="3"/>
  <c r="AY26" i="3"/>
  <c r="AV26" i="3"/>
  <c r="AS26" i="3"/>
  <c r="AR26" i="3"/>
  <c r="AP26" i="3"/>
  <c r="AO26" i="3"/>
  <c r="AM26" i="3"/>
  <c r="AJ26" i="3"/>
  <c r="AI26" i="3"/>
  <c r="AG26" i="3"/>
  <c r="AD26" i="3"/>
  <c r="AA26" i="3"/>
  <c r="Z26" i="3"/>
  <c r="X26" i="3"/>
  <c r="U26" i="3"/>
  <c r="R26" i="3"/>
  <c r="Q26" i="3"/>
  <c r="O26" i="3"/>
  <c r="N26" i="3"/>
  <c r="L26" i="3"/>
  <c r="BF25" i="3"/>
  <c r="BA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A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X23" i="3"/>
  <c r="AW23" i="3"/>
  <c r="AU23" i="3"/>
  <c r="AU26" i="3" s="1"/>
  <c r="AT23" i="3"/>
  <c r="AQ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H23" i="3"/>
  <c r="BF22" i="3"/>
  <c r="BC22" i="3"/>
  <c r="AZ22" i="3"/>
  <c r="AW22" i="3"/>
  <c r="AT22" i="3"/>
  <c r="AQ22" i="3"/>
  <c r="AN22" i="3"/>
  <c r="AK22" i="3"/>
  <c r="AF22" i="3"/>
  <c r="AH22" i="3" s="1"/>
  <c r="AE22" i="3"/>
  <c r="AB22" i="3"/>
  <c r="Y22" i="3"/>
  <c r="V22" i="3"/>
  <c r="S22" i="3"/>
  <c r="P22" i="3"/>
  <c r="K22" i="3"/>
  <c r="M22" i="3" s="1"/>
  <c r="I22" i="3"/>
  <c r="F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K16" i="3"/>
  <c r="M16" i="3" s="1"/>
  <c r="I16" i="3"/>
  <c r="F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J15" i="3" s="1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M14" i="3" s="1"/>
  <c r="I14" i="3"/>
  <c r="F14" i="3" s="1"/>
  <c r="H14" i="3"/>
  <c r="E14" i="3"/>
  <c r="BF13" i="3"/>
  <c r="BC13" i="3"/>
  <c r="AZ13" i="3"/>
  <c r="AW13" i="3"/>
  <c r="AT13" i="3"/>
  <c r="AQ13" i="3"/>
  <c r="AN13" i="3"/>
  <c r="AK13" i="3"/>
  <c r="AF13" i="3"/>
  <c r="AE13" i="3"/>
  <c r="AB13" i="3"/>
  <c r="Y13" i="3"/>
  <c r="V13" i="3"/>
  <c r="S13" i="3"/>
  <c r="P13" i="3"/>
  <c r="K13" i="3"/>
  <c r="H13" i="3" s="1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W11" i="3"/>
  <c r="W26" i="3" s="1"/>
  <c r="T11" i="3"/>
  <c r="T26" i="3" s="1"/>
  <c r="S11" i="3"/>
  <c r="P11" i="3"/>
  <c r="K11" i="3"/>
  <c r="I11" i="3"/>
  <c r="F11" i="3" s="1"/>
  <c r="BF10" i="3"/>
  <c r="BC10" i="3"/>
  <c r="AZ10" i="3"/>
  <c r="AW10" i="3"/>
  <c r="AT10" i="3"/>
  <c r="AQ10" i="3"/>
  <c r="AN10" i="3"/>
  <c r="AK10" i="3"/>
  <c r="AH10" i="3"/>
  <c r="AC10" i="3"/>
  <c r="H10" i="3" s="1"/>
  <c r="AB10" i="3"/>
  <c r="Y10" i="3"/>
  <c r="V10" i="3"/>
  <c r="S10" i="3"/>
  <c r="P10" i="3"/>
  <c r="M10" i="3"/>
  <c r="I10" i="3"/>
  <c r="F10" i="3"/>
  <c r="BF9" i="3"/>
  <c r="BC9" i="3"/>
  <c r="AZ9" i="3"/>
  <c r="AW9" i="3"/>
  <c r="AW26" i="3" s="1"/>
  <c r="AT9" i="3"/>
  <c r="AQ9" i="3"/>
  <c r="AQ26" i="3" s="1"/>
  <c r="AN9" i="3"/>
  <c r="AK9" i="3"/>
  <c r="AK26" i="3" s="1"/>
  <c r="AH9" i="3"/>
  <c r="AE9" i="3"/>
  <c r="AC9" i="3"/>
  <c r="AB9" i="3"/>
  <c r="Y9" i="3"/>
  <c r="V9" i="3"/>
  <c r="S9" i="3"/>
  <c r="P9" i="3"/>
  <c r="P26" i="3" s="1"/>
  <c r="K9" i="3"/>
  <c r="I9" i="3"/>
  <c r="F9" i="3" s="1"/>
  <c r="C120" i="2"/>
  <c r="C117" i="2"/>
  <c r="C116" i="2"/>
  <c r="C115" i="2" s="1"/>
  <c r="E115" i="2" s="1"/>
  <c r="C94" i="2"/>
  <c r="E94" i="2" s="1"/>
  <c r="C85" i="2"/>
  <c r="C84" i="2"/>
  <c r="E84" i="2" s="1"/>
  <c r="E80" i="2"/>
  <c r="D79" i="2"/>
  <c r="D126" i="2" s="1"/>
  <c r="D75" i="2"/>
  <c r="E49" i="2"/>
  <c r="C49" i="2"/>
  <c r="C43" i="2"/>
  <c r="E43" i="2" s="1"/>
  <c r="E36" i="2"/>
  <c r="C36" i="2"/>
  <c r="C30" i="2"/>
  <c r="C28" i="2"/>
  <c r="C27" i="2"/>
  <c r="C26" i="2"/>
  <c r="C24" i="2"/>
  <c r="C23" i="2"/>
  <c r="C22" i="2" s="1"/>
  <c r="E22" i="2" s="1"/>
  <c r="C8" i="2"/>
  <c r="E8" i="2" s="1"/>
  <c r="E5" i="2"/>
  <c r="D4" i="2"/>
  <c r="G12" i="3" l="1"/>
  <c r="AN23" i="3"/>
  <c r="J12" i="3"/>
  <c r="J13" i="3"/>
  <c r="E13" i="3"/>
  <c r="G13" i="3" s="1"/>
  <c r="S26" i="3"/>
  <c r="F23" i="3"/>
  <c r="J23" i="3"/>
  <c r="AT26" i="3"/>
  <c r="BF26" i="3"/>
  <c r="M11" i="3"/>
  <c r="V11" i="3"/>
  <c r="M13" i="3"/>
  <c r="AH13" i="3"/>
  <c r="AH26" i="3" s="1"/>
  <c r="J18" i="3"/>
  <c r="K26" i="3"/>
  <c r="AB26" i="3"/>
  <c r="H11" i="3"/>
  <c r="E15" i="3"/>
  <c r="G15" i="3" s="1"/>
  <c r="H16" i="3"/>
  <c r="J25" i="3"/>
  <c r="E25" i="3"/>
  <c r="AC26" i="3"/>
  <c r="AN26" i="3"/>
  <c r="AE10" i="3"/>
  <c r="AE26" i="3" s="1"/>
  <c r="Y11" i="3"/>
  <c r="E24" i="3"/>
  <c r="G24" i="3" s="1"/>
  <c r="G18" i="3"/>
  <c r="BC25" i="3"/>
  <c r="F26" i="3"/>
  <c r="J10" i="3"/>
  <c r="E10" i="3"/>
  <c r="G10" i="3" s="1"/>
  <c r="J11" i="3"/>
  <c r="E11" i="3"/>
  <c r="G11" i="3" s="1"/>
  <c r="G14" i="3"/>
  <c r="G17" i="3"/>
  <c r="G19" i="3"/>
  <c r="G25" i="3"/>
  <c r="I26" i="3"/>
  <c r="V26" i="3"/>
  <c r="J14" i="3"/>
  <c r="J16" i="3"/>
  <c r="E16" i="3"/>
  <c r="G16" i="3" s="1"/>
  <c r="J17" i="3"/>
  <c r="J19" i="3"/>
  <c r="M9" i="3"/>
  <c r="M26" i="3" s="1"/>
  <c r="H9" i="3"/>
  <c r="Y20" i="3"/>
  <c r="H20" i="3"/>
  <c r="J21" i="3"/>
  <c r="E21" i="3"/>
  <c r="G21" i="3" s="1"/>
  <c r="AX26" i="3"/>
  <c r="E23" i="3"/>
  <c r="G23" i="3" s="1"/>
  <c r="AZ23" i="3"/>
  <c r="AZ26" i="3" s="1"/>
  <c r="J24" i="3"/>
  <c r="BA26" i="3"/>
  <c r="BC24" i="3"/>
  <c r="BC26" i="3" s="1"/>
  <c r="AF26" i="3"/>
  <c r="H22" i="3"/>
  <c r="Y26" i="3" l="1"/>
  <c r="J9" i="3"/>
  <c r="E9" i="3"/>
  <c r="H26" i="3"/>
  <c r="J20" i="3"/>
  <c r="E20" i="3"/>
  <c r="G20" i="3" s="1"/>
  <c r="E22" i="3"/>
  <c r="G22" i="3" s="1"/>
  <c r="J22" i="3"/>
  <c r="E26" i="3" l="1"/>
  <c r="G9" i="3"/>
  <c r="G26" i="3" s="1"/>
  <c r="J26" i="3"/>
</calcChain>
</file>

<file path=xl/sharedStrings.xml><?xml version="1.0" encoding="utf-8"?>
<sst xmlns="http://schemas.openxmlformats.org/spreadsheetml/2006/main" count="158" uniqueCount="105">
  <si>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</si>
  <si>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</si>
  <si>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</si>
  <si>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</si>
  <si>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</si>
  <si>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</si>
  <si>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</si>
  <si>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</si>
  <si>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</si>
  <si>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</si>
  <si>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</si>
  <si>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</si>
  <si>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</si>
  <si>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</si>
  <si>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</si>
  <si>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госп.тов. / 03,04,09.2021</t>
  </si>
  <si>
    <t>буд.мат / 03,04,09.2021</t>
  </si>
  <si>
    <t>вапно / 04.21</t>
  </si>
  <si>
    <t>металопласт.вікна / 04,07.2021</t>
  </si>
  <si>
    <t>ел.тов. / 04,09.2021</t>
  </si>
  <si>
    <t>сантехніка / 04,09.2021</t>
  </si>
  <si>
    <t>буд мат продаж ДСП / 04.2011</t>
  </si>
  <si>
    <t>фарба, емаль / 08,09.2021</t>
  </si>
  <si>
    <t xml:space="preserve">Миючі засоби    </t>
  </si>
  <si>
    <t>Меблі</t>
  </si>
  <si>
    <t>Бензин</t>
  </si>
  <si>
    <t>Запчастини</t>
  </si>
  <si>
    <t>запчастини / 09.2021</t>
  </si>
  <si>
    <t>Ін.матеріали</t>
  </si>
  <si>
    <t xml:space="preserve"> штамп / 03.2021</t>
  </si>
  <si>
    <t>печатка / 03.2021</t>
  </si>
  <si>
    <t>світильник / 04.2021</t>
  </si>
  <si>
    <t>павербанк подарунки / 07.2021</t>
  </si>
  <si>
    <t>решітка кована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</si>
  <si>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</si>
  <si>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</si>
  <si>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</si>
  <si>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</si>
  <si>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 2021</t>
  </si>
  <si>
    <t>стрільби для учнів 11 кл. / 05.2021</t>
  </si>
  <si>
    <t>Оренда приміщень</t>
  </si>
  <si>
    <t>Поточний ремонт</t>
  </si>
  <si>
    <t>поточний ремонт коридору і фойє / 08.2021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</si>
  <si>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</si>
  <si>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</si>
  <si>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</si>
  <si>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</si>
  <si>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</si>
  <si>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</si>
  <si>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</si>
  <si>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</si>
  <si>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</si>
  <si>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</si>
  <si>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</si>
  <si>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</si>
  <si>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02,03,04,05,06,07,08. 2021</t>
  </si>
  <si>
    <t>дослідж. змивів та проб питн. води / 03,06,08.2021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</si>
  <si>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</si>
  <si>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</si>
  <si>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04,07.2021</t>
  </si>
  <si>
    <t>промивка труб / 07.2021</t>
  </si>
  <si>
    <t>обробка деревяних конструкцій / 08.2021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</si>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</sst>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0" xfId="1" applyFont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43129FDA-8BEF-46AC-8A73-1AF233A2EF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D90C-EF15-4B67-97C7-687B25C591A6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29" sqref="D29"/>
    </sheetView>
  </sheetViews>
  <sheetFormatPr defaultRowHeight="15.75" x14ac:dyDescent="0.25"/>
  <cols>
    <col min="1" max="1" width="13.5703125" style="91" customWidth="1"/>
    <col min="2" max="2" width="10.140625" style="93" customWidth="1"/>
    <col min="3" max="3" width="16" style="92" customWidth="1"/>
    <col min="4" max="4" width="22.85546875" style="59" customWidth="1"/>
    <col min="5" max="5" width="24.7109375" style="59" customWidth="1"/>
    <col min="6" max="6" width="23.7109375" style="92" customWidth="1"/>
    <col min="7" max="7" width="22.28515625" style="92" customWidth="1"/>
    <col min="8" max="8" width="25.28515625" style="92" customWidth="1"/>
    <col min="9" max="9" width="23" style="92" customWidth="1"/>
    <col min="10" max="10" width="21.5703125" style="92" customWidth="1"/>
    <col min="11" max="11" width="21.5703125" style="59" customWidth="1"/>
    <col min="12" max="13" width="21.140625" style="92" customWidth="1"/>
    <col min="14" max="14" width="21.5703125" style="59" customWidth="1"/>
    <col min="15" max="16" width="21.140625" style="92" customWidth="1"/>
    <col min="17" max="17" width="21.5703125" style="59" hidden="1" customWidth="1"/>
    <col min="18" max="19" width="21.140625" style="92" hidden="1" customWidth="1"/>
    <col min="20" max="20" width="21.5703125" style="59" customWidth="1"/>
    <col min="21" max="22" width="21.140625" style="92" customWidth="1"/>
    <col min="23" max="23" width="21.5703125" style="59" customWidth="1"/>
    <col min="24" max="25" width="21.140625" style="92" customWidth="1"/>
    <col min="26" max="26" width="21.5703125" style="59" customWidth="1"/>
    <col min="27" max="28" width="21.140625" style="92" customWidth="1"/>
    <col min="29" max="29" width="21.5703125" style="59" customWidth="1"/>
    <col min="30" max="31" width="21.140625" style="92" customWidth="1"/>
    <col min="32" max="32" width="18.140625" style="59" customWidth="1"/>
    <col min="33" max="34" width="17.85546875" style="92" customWidth="1"/>
    <col min="35" max="35" width="20.5703125" style="92" customWidth="1"/>
    <col min="36" max="37" width="22.7109375" style="92" customWidth="1"/>
    <col min="38" max="38" width="21.140625" style="59" customWidth="1"/>
    <col min="39" max="40" width="20.85546875" style="92" customWidth="1"/>
    <col min="41" max="41" width="21.5703125" style="59" hidden="1" customWidth="1"/>
    <col min="42" max="43" width="21.140625" style="92" hidden="1" customWidth="1"/>
    <col min="44" max="44" width="21.5703125" style="59" hidden="1" customWidth="1"/>
    <col min="45" max="46" width="21.140625" style="92" hidden="1" customWidth="1"/>
    <col min="47" max="47" width="21.5703125" style="59" customWidth="1"/>
    <col min="48" max="49" width="21.140625" style="92" customWidth="1"/>
    <col min="50" max="50" width="21.5703125" style="59" customWidth="1"/>
    <col min="51" max="52" width="21.140625" style="92" customWidth="1"/>
    <col min="53" max="53" width="22" style="59" customWidth="1"/>
    <col min="54" max="54" width="20" style="92" customWidth="1"/>
    <col min="55" max="55" width="18.28515625" style="92" customWidth="1"/>
    <col min="56" max="56" width="22" style="59" customWidth="1"/>
    <col min="57" max="57" width="20" style="92" customWidth="1"/>
    <col min="58" max="58" width="18.28515625" style="92" customWidth="1"/>
    <col min="59" max="60" width="18.140625" style="92" customWidth="1"/>
    <col min="61" max="61" width="14.28515625" style="59" customWidth="1"/>
    <col min="62" max="64" width="18.140625" style="92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1" t="s">
        <v>62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1" t="s">
        <v>63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2" t="s">
        <v>64</v>
      </c>
      <c r="B6" s="114" t="s">
        <v>65</v>
      </c>
      <c r="C6" s="116" t="s">
        <v>66</v>
      </c>
      <c r="D6" s="117"/>
      <c r="E6" s="120" t="s">
        <v>67</v>
      </c>
      <c r="F6" s="121"/>
      <c r="G6" s="122"/>
      <c r="H6" s="120" t="s">
        <v>68</v>
      </c>
      <c r="I6" s="121"/>
      <c r="J6" s="122"/>
      <c r="K6" s="108" t="s">
        <v>69</v>
      </c>
      <c r="L6" s="109"/>
      <c r="M6" s="110"/>
      <c r="N6" s="108" t="s">
        <v>70</v>
      </c>
      <c r="O6" s="109"/>
      <c r="P6" s="110"/>
      <c r="Q6" s="108" t="s">
        <v>71</v>
      </c>
      <c r="R6" s="109"/>
      <c r="S6" s="110"/>
      <c r="T6" s="108" t="s">
        <v>72</v>
      </c>
      <c r="U6" s="109"/>
      <c r="V6" s="110"/>
      <c r="W6" s="108" t="s">
        <v>73</v>
      </c>
      <c r="X6" s="109"/>
      <c r="Y6" s="110"/>
      <c r="Z6" s="108" t="s">
        <v>74</v>
      </c>
      <c r="AA6" s="109"/>
      <c r="AB6" s="110"/>
      <c r="AC6" s="108" t="s">
        <v>75</v>
      </c>
      <c r="AD6" s="109"/>
      <c r="AE6" s="110"/>
      <c r="AF6" s="108" t="s">
        <v>76</v>
      </c>
      <c r="AG6" s="109"/>
      <c r="AH6" s="110"/>
      <c r="AI6" s="109" t="s">
        <v>77</v>
      </c>
      <c r="AJ6" s="109"/>
      <c r="AK6" s="110"/>
      <c r="AL6" s="108" t="s">
        <v>78</v>
      </c>
      <c r="AM6" s="109"/>
      <c r="AN6" s="110"/>
      <c r="AO6" s="108" t="s">
        <v>79</v>
      </c>
      <c r="AP6" s="109"/>
      <c r="AQ6" s="110"/>
      <c r="AR6" s="108" t="s">
        <v>80</v>
      </c>
      <c r="AS6" s="109"/>
      <c r="AT6" s="110"/>
      <c r="AU6" s="108" t="s">
        <v>81</v>
      </c>
      <c r="AV6" s="109"/>
      <c r="AW6" s="110"/>
      <c r="AX6" s="108" t="s">
        <v>82</v>
      </c>
      <c r="AY6" s="109"/>
      <c r="AZ6" s="110"/>
      <c r="BA6" s="103" t="s">
        <v>83</v>
      </c>
      <c r="BB6" s="104"/>
      <c r="BC6" s="105"/>
      <c r="BD6" s="103" t="s">
        <v>84</v>
      </c>
      <c r="BE6" s="104"/>
      <c r="BF6" s="105"/>
    </row>
    <row r="7" spans="1:65" s="30" customFormat="1" ht="49.5" customHeight="1" thickBot="1" x14ac:dyDescent="0.3">
      <c r="A7" s="113"/>
      <c r="B7" s="115"/>
      <c r="C7" s="118"/>
      <c r="D7" s="119"/>
      <c r="E7" s="33" t="s">
        <v>85</v>
      </c>
      <c r="F7" s="34" t="s">
        <v>86</v>
      </c>
      <c r="G7" s="35" t="s">
        <v>87</v>
      </c>
      <c r="H7" s="33" t="s">
        <v>85</v>
      </c>
      <c r="I7" s="34" t="s">
        <v>86</v>
      </c>
      <c r="J7" s="35" t="s">
        <v>87</v>
      </c>
      <c r="K7" s="36" t="s">
        <v>85</v>
      </c>
      <c r="L7" s="37" t="s">
        <v>86</v>
      </c>
      <c r="M7" s="38" t="s">
        <v>87</v>
      </c>
      <c r="N7" s="36" t="s">
        <v>85</v>
      </c>
      <c r="O7" s="37" t="s">
        <v>86</v>
      </c>
      <c r="P7" s="38" t="s">
        <v>87</v>
      </c>
      <c r="Q7" s="36" t="s">
        <v>85</v>
      </c>
      <c r="R7" s="37" t="s">
        <v>86</v>
      </c>
      <c r="S7" s="38" t="s">
        <v>87</v>
      </c>
      <c r="T7" s="36" t="s">
        <v>85</v>
      </c>
      <c r="U7" s="37" t="s">
        <v>86</v>
      </c>
      <c r="V7" s="38" t="s">
        <v>87</v>
      </c>
      <c r="W7" s="36" t="s">
        <v>85</v>
      </c>
      <c r="X7" s="37" t="s">
        <v>86</v>
      </c>
      <c r="Y7" s="38" t="s">
        <v>87</v>
      </c>
      <c r="Z7" s="36" t="s">
        <v>85</v>
      </c>
      <c r="AA7" s="37" t="s">
        <v>86</v>
      </c>
      <c r="AB7" s="38" t="s">
        <v>87</v>
      </c>
      <c r="AC7" s="36" t="s">
        <v>85</v>
      </c>
      <c r="AD7" s="37" t="s">
        <v>86</v>
      </c>
      <c r="AE7" s="38" t="s">
        <v>87</v>
      </c>
      <c r="AF7" s="36" t="s">
        <v>85</v>
      </c>
      <c r="AG7" s="37" t="s">
        <v>86</v>
      </c>
      <c r="AH7" s="38" t="s">
        <v>87</v>
      </c>
      <c r="AI7" s="36" t="s">
        <v>85</v>
      </c>
      <c r="AJ7" s="37" t="s">
        <v>86</v>
      </c>
      <c r="AK7" s="38" t="s">
        <v>87</v>
      </c>
      <c r="AL7" s="36" t="s">
        <v>85</v>
      </c>
      <c r="AM7" s="37" t="s">
        <v>86</v>
      </c>
      <c r="AN7" s="38" t="s">
        <v>87</v>
      </c>
      <c r="AO7" s="36" t="s">
        <v>85</v>
      </c>
      <c r="AP7" s="37" t="s">
        <v>86</v>
      </c>
      <c r="AQ7" s="38" t="s">
        <v>87</v>
      </c>
      <c r="AR7" s="36" t="s">
        <v>85</v>
      </c>
      <c r="AS7" s="37" t="s">
        <v>86</v>
      </c>
      <c r="AT7" s="38" t="s">
        <v>87</v>
      </c>
      <c r="AU7" s="36" t="s">
        <v>85</v>
      </c>
      <c r="AV7" s="37" t="s">
        <v>86</v>
      </c>
      <c r="AW7" s="38" t="s">
        <v>87</v>
      </c>
      <c r="AX7" s="36" t="s">
        <v>85</v>
      </c>
      <c r="AY7" s="37" t="s">
        <v>86</v>
      </c>
      <c r="AZ7" s="38" t="s">
        <v>87</v>
      </c>
      <c r="BA7" s="36" t="s">
        <v>85</v>
      </c>
      <c r="BB7" s="37" t="s">
        <v>86</v>
      </c>
      <c r="BC7" s="38" t="s">
        <v>87</v>
      </c>
      <c r="BD7" s="36" t="s">
        <v>85</v>
      </c>
      <c r="BE7" s="37" t="s">
        <v>86</v>
      </c>
      <c r="BF7" s="38" t="s">
        <v>87</v>
      </c>
    </row>
    <row r="8" spans="1:65" s="50" customFormat="1" ht="16.5" thickBot="1" x14ac:dyDescent="0.25">
      <c r="A8" s="39">
        <v>1</v>
      </c>
      <c r="B8" s="40">
        <v>2</v>
      </c>
      <c r="C8" s="106">
        <v>3</v>
      </c>
      <c r="D8" s="107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8" t="s">
        <v>104</v>
      </c>
      <c r="B9" s="85">
        <v>2111</v>
      </c>
      <c r="C9" s="101" t="s">
        <v>88</v>
      </c>
      <c r="D9" s="102"/>
      <c r="E9" s="51">
        <f>H9+AF9+AI9+AL9+AO9+AR9+AU9+AX9+BA9+BD9</f>
        <v>7979639.4199999999</v>
      </c>
      <c r="F9" s="52">
        <f>I9+AG9+AJ9+AM9+AP9+AS9+AV9+AY9+BB9+BE9</f>
        <v>5942271.2299999995</v>
      </c>
      <c r="G9" s="86">
        <f>E9-F9</f>
        <v>2037368.1900000004</v>
      </c>
      <c r="H9" s="53">
        <f>K9+N9+Q9+T9+W9+Z9+AC9</f>
        <v>7958639.4199999999</v>
      </c>
      <c r="I9" s="54">
        <f>L9+O9+R9+U9+X9+AA9+AD9</f>
        <v>5938170.7299999995</v>
      </c>
      <c r="J9" s="55">
        <f>H9-I9</f>
        <v>2020468.6900000004</v>
      </c>
      <c r="K9" s="56">
        <f>1605100+39000</f>
        <v>1644100</v>
      </c>
      <c r="L9" s="57">
        <v>1238012.1100000001</v>
      </c>
      <c r="M9" s="58">
        <f>K9-L9</f>
        <v>406087.8899999999</v>
      </c>
      <c r="N9" s="56">
        <v>6292500</v>
      </c>
      <c r="O9" s="57">
        <v>4684356.4799999995</v>
      </c>
      <c r="P9" s="58">
        <f>N9-O9</f>
        <v>1608143.5200000005</v>
      </c>
      <c r="Q9" s="56">
        <v>0</v>
      </c>
      <c r="R9" s="66">
        <v>0</v>
      </c>
      <c r="S9" s="58">
        <f>Q9-R9</f>
        <v>0</v>
      </c>
      <c r="T9" s="56">
        <v>0</v>
      </c>
      <c r="U9" s="66">
        <v>0</v>
      </c>
      <c r="V9" s="58">
        <f>T9-U9</f>
        <v>0</v>
      </c>
      <c r="W9" s="56">
        <v>0</v>
      </c>
      <c r="X9" s="66">
        <v>0</v>
      </c>
      <c r="Y9" s="58">
        <f>W9-X9</f>
        <v>0</v>
      </c>
      <c r="Z9" s="56">
        <v>11430</v>
      </c>
      <c r="AA9" s="57">
        <v>5192.7199999999993</v>
      </c>
      <c r="AB9" s="58">
        <f>Z9-AA9</f>
        <v>6237.2800000000007</v>
      </c>
      <c r="AC9" s="56">
        <f>15670-1600-3460.58</f>
        <v>10609.42</v>
      </c>
      <c r="AD9" s="57">
        <v>10609.42</v>
      </c>
      <c r="AE9" s="58">
        <f>AC9-AD9</f>
        <v>0</v>
      </c>
      <c r="AF9" s="56">
        <v>21000</v>
      </c>
      <c r="AG9" s="57">
        <v>4100.5</v>
      </c>
      <c r="AH9" s="58">
        <f>AF9-AG9</f>
        <v>16899.5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66">
        <v>0</v>
      </c>
      <c r="AQ9" s="58">
        <f>AO9-AP9</f>
        <v>0</v>
      </c>
      <c r="AR9" s="56">
        <v>0</v>
      </c>
      <c r="AS9" s="66">
        <v>0</v>
      </c>
      <c r="AT9" s="58">
        <f>AR9-AS9</f>
        <v>0</v>
      </c>
      <c r="AU9" s="56">
        <v>0</v>
      </c>
      <c r="AV9" s="66">
        <v>0</v>
      </c>
      <c r="AW9" s="58">
        <f>AU9-AV9</f>
        <v>0</v>
      </c>
      <c r="AX9" s="56">
        <v>0</v>
      </c>
      <c r="AY9" s="66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9"/>
      <c r="B10" s="60">
        <v>2120</v>
      </c>
      <c r="C10" s="94" t="s">
        <v>89</v>
      </c>
      <c r="D10" s="95"/>
      <c r="E10" s="61">
        <f t="shared" ref="E10:F25" si="0">H10+AF10+AI10+AL10+AO10+AR10+AU10+AX10+BA10+BD10</f>
        <v>1747579.1</v>
      </c>
      <c r="F10" s="62">
        <f t="shared" si="0"/>
        <v>1284789.0200000003</v>
      </c>
      <c r="G10" s="86">
        <f>E10-F10</f>
        <v>462790.07999999984</v>
      </c>
      <c r="H10" s="63">
        <f t="shared" ref="H10:I25" si="1">K10+N10+Q10+T10+W10+Z10+AC10</f>
        <v>1742959.1</v>
      </c>
      <c r="I10" s="64">
        <f t="shared" si="1"/>
        <v>1283886.9100000001</v>
      </c>
      <c r="J10" s="55">
        <f>H10-I10</f>
        <v>459072.18999999994</v>
      </c>
      <c r="K10" s="65">
        <v>365000</v>
      </c>
      <c r="L10" s="66">
        <v>274897.21000000002</v>
      </c>
      <c r="M10" s="58">
        <f>K10-L10</f>
        <v>90102.789999999979</v>
      </c>
      <c r="N10" s="65">
        <v>1373110</v>
      </c>
      <c r="O10" s="66">
        <v>1005513.2699999999</v>
      </c>
      <c r="P10" s="58">
        <f>N10-O10</f>
        <v>367596.7300000001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2515</v>
      </c>
      <c r="AA10" s="66">
        <v>1142.33</v>
      </c>
      <c r="AB10" s="58">
        <f>Z10-AA10</f>
        <v>1372.67</v>
      </c>
      <c r="AC10" s="65">
        <f>3450-284-831.9</f>
        <v>2334.1</v>
      </c>
      <c r="AD10" s="66">
        <v>2334.1</v>
      </c>
      <c r="AE10" s="58">
        <f>AC10-AD10</f>
        <v>0</v>
      </c>
      <c r="AF10" s="65">
        <v>4620</v>
      </c>
      <c r="AG10" s="66">
        <v>902.11</v>
      </c>
      <c r="AH10" s="58">
        <f>AF10-AG10</f>
        <v>3717.89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9"/>
      <c r="B11" s="60">
        <v>2210</v>
      </c>
      <c r="C11" s="94" t="s">
        <v>2</v>
      </c>
      <c r="D11" s="95"/>
      <c r="E11" s="61">
        <f t="shared" si="0"/>
        <v>267030</v>
      </c>
      <c r="F11" s="62">
        <f t="shared" si="0"/>
        <v>113670.14</v>
      </c>
      <c r="G11" s="86">
        <f t="shared" ref="G11:G25" si="2">E11-F11</f>
        <v>153359.85999999999</v>
      </c>
      <c r="H11" s="63">
        <f t="shared" si="1"/>
        <v>241875</v>
      </c>
      <c r="I11" s="64">
        <f t="shared" si="1"/>
        <v>88570.14</v>
      </c>
      <c r="J11" s="55">
        <f t="shared" ref="J11:J25" si="3">H11-I11</f>
        <v>153304.85999999999</v>
      </c>
      <c r="K11" s="65">
        <f>80650+20800-2620-680-381+100000-450-5000-15000</f>
        <v>177319</v>
      </c>
      <c r="L11" s="66">
        <v>88570.14</v>
      </c>
      <c r="M11" s="58">
        <f t="shared" ref="M11:M25" si="4">K11-L11</f>
        <v>88748.86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f>16520+2847</f>
        <v>19367</v>
      </c>
      <c r="U11" s="66">
        <v>0</v>
      </c>
      <c r="V11" s="58">
        <f t="shared" ref="V11:V25" si="7">T11-U11</f>
        <v>19367</v>
      </c>
      <c r="W11" s="65">
        <f>38546+6643</f>
        <v>45189</v>
      </c>
      <c r="X11" s="66">
        <v>0</v>
      </c>
      <c r="Y11" s="58">
        <f t="shared" ref="Y11:Y25" si="8">W11-X11</f>
        <v>45189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3400</v>
      </c>
      <c r="AG11" s="66">
        <v>3345</v>
      </c>
      <c r="AH11" s="58">
        <f t="shared" ref="AH11:AH25" si="11">AF11-AG11</f>
        <v>55</v>
      </c>
      <c r="AI11" s="65">
        <v>21755</v>
      </c>
      <c r="AJ11" s="66">
        <v>21755</v>
      </c>
      <c r="AK11" s="58">
        <f t="shared" ref="AK11:AK25" si="12">AI11-AJ11</f>
        <v>0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9"/>
      <c r="B12" s="60">
        <v>2230</v>
      </c>
      <c r="C12" s="94" t="s">
        <v>90</v>
      </c>
      <c r="D12" s="95"/>
      <c r="E12" s="61">
        <f t="shared" si="0"/>
        <v>300550</v>
      </c>
      <c r="F12" s="62">
        <f t="shared" si="0"/>
        <v>138818</v>
      </c>
      <c r="G12" s="86">
        <f t="shared" si="2"/>
        <v>161732</v>
      </c>
      <c r="H12" s="63">
        <f t="shared" si="1"/>
        <v>297960</v>
      </c>
      <c r="I12" s="64">
        <f t="shared" si="1"/>
        <v>138818</v>
      </c>
      <c r="J12" s="55">
        <f t="shared" si="3"/>
        <v>159142</v>
      </c>
      <c r="K12" s="65">
        <v>297960</v>
      </c>
      <c r="L12" s="66">
        <v>138818</v>
      </c>
      <c r="M12" s="58">
        <f t="shared" si="4"/>
        <v>159142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2590</v>
      </c>
      <c r="AG12" s="66">
        <v>0</v>
      </c>
      <c r="AH12" s="58">
        <f t="shared" si="11"/>
        <v>2590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9"/>
      <c r="B13" s="60">
        <v>2240</v>
      </c>
      <c r="C13" s="94" t="s">
        <v>34</v>
      </c>
      <c r="D13" s="95"/>
      <c r="E13" s="61">
        <f t="shared" si="0"/>
        <v>114055</v>
      </c>
      <c r="F13" s="62">
        <f t="shared" si="0"/>
        <v>96272.450000000012</v>
      </c>
      <c r="G13" s="86">
        <f t="shared" si="2"/>
        <v>17782.549999999988</v>
      </c>
      <c r="H13" s="63">
        <f t="shared" si="1"/>
        <v>111600</v>
      </c>
      <c r="I13" s="64">
        <f t="shared" si="1"/>
        <v>96272.450000000012</v>
      </c>
      <c r="J13" s="55">
        <f t="shared" si="3"/>
        <v>15327.549999999988</v>
      </c>
      <c r="K13" s="65">
        <f>111600</f>
        <v>111600</v>
      </c>
      <c r="L13" s="66">
        <v>96272.450000000012</v>
      </c>
      <c r="M13" s="58">
        <f t="shared" si="4"/>
        <v>15327.549999999988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f>2500-45</f>
        <v>2455</v>
      </c>
      <c r="AG13" s="66">
        <v>0</v>
      </c>
      <c r="AH13" s="58">
        <f t="shared" si="11"/>
        <v>2455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9"/>
      <c r="B14" s="60">
        <v>2250</v>
      </c>
      <c r="C14" s="94" t="s">
        <v>91</v>
      </c>
      <c r="D14" s="95"/>
      <c r="E14" s="61">
        <f t="shared" si="0"/>
        <v>8250</v>
      </c>
      <c r="F14" s="62">
        <f t="shared" si="0"/>
        <v>8243.0999999999985</v>
      </c>
      <c r="G14" s="86">
        <f t="shared" si="2"/>
        <v>6.9000000000014552</v>
      </c>
      <c r="H14" s="63">
        <f t="shared" si="1"/>
        <v>8250</v>
      </c>
      <c r="I14" s="64">
        <f t="shared" si="1"/>
        <v>8243.0999999999985</v>
      </c>
      <c r="J14" s="55">
        <f t="shared" si="3"/>
        <v>6.9000000000014552</v>
      </c>
      <c r="K14" s="65">
        <f>7560+690</f>
        <v>8250</v>
      </c>
      <c r="L14" s="66">
        <v>8243.0999999999985</v>
      </c>
      <c r="M14" s="58">
        <f t="shared" si="4"/>
        <v>6.9000000000014552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9"/>
      <c r="B15" s="60">
        <v>2271</v>
      </c>
      <c r="C15" s="94" t="s">
        <v>92</v>
      </c>
      <c r="D15" s="95"/>
      <c r="E15" s="61">
        <f t="shared" si="0"/>
        <v>641630</v>
      </c>
      <c r="F15" s="62">
        <f t="shared" si="0"/>
        <v>316987.61</v>
      </c>
      <c r="G15" s="86">
        <f t="shared" si="2"/>
        <v>324642.39</v>
      </c>
      <c r="H15" s="63">
        <f t="shared" si="1"/>
        <v>639030</v>
      </c>
      <c r="I15" s="64">
        <f t="shared" si="1"/>
        <v>316987.61</v>
      </c>
      <c r="J15" s="55">
        <f t="shared" si="3"/>
        <v>322042.39</v>
      </c>
      <c r="K15" s="65">
        <v>639030</v>
      </c>
      <c r="L15" s="66">
        <v>316987.61</v>
      </c>
      <c r="M15" s="58">
        <f t="shared" si="4"/>
        <v>322042.39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2600</v>
      </c>
      <c r="AG15" s="66">
        <v>0</v>
      </c>
      <c r="AH15" s="58">
        <f t="shared" si="11"/>
        <v>2600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9"/>
      <c r="B16" s="60">
        <v>2272</v>
      </c>
      <c r="C16" s="94" t="s">
        <v>93</v>
      </c>
      <c r="D16" s="95"/>
      <c r="E16" s="61">
        <f t="shared" si="0"/>
        <v>23970</v>
      </c>
      <c r="F16" s="62">
        <f t="shared" si="0"/>
        <v>10979.27</v>
      </c>
      <c r="G16" s="86">
        <f t="shared" si="2"/>
        <v>12990.73</v>
      </c>
      <c r="H16" s="63">
        <f t="shared" si="1"/>
        <v>23570</v>
      </c>
      <c r="I16" s="64">
        <f t="shared" si="1"/>
        <v>10979.27</v>
      </c>
      <c r="J16" s="55">
        <f t="shared" si="3"/>
        <v>12590.73</v>
      </c>
      <c r="K16" s="65">
        <f>30570-7000</f>
        <v>23570</v>
      </c>
      <c r="L16" s="66">
        <v>10979.27</v>
      </c>
      <c r="M16" s="58">
        <f t="shared" si="4"/>
        <v>12590.73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400</v>
      </c>
      <c r="AG16" s="66">
        <v>0</v>
      </c>
      <c r="AH16" s="58">
        <f t="shared" si="11"/>
        <v>400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9"/>
      <c r="B17" s="60">
        <v>2273</v>
      </c>
      <c r="C17" s="94" t="s">
        <v>94</v>
      </c>
      <c r="D17" s="95"/>
      <c r="E17" s="61">
        <f t="shared" si="0"/>
        <v>42580</v>
      </c>
      <c r="F17" s="62">
        <f t="shared" si="0"/>
        <v>13680.65</v>
      </c>
      <c r="G17" s="86">
        <f t="shared" si="2"/>
        <v>28899.35</v>
      </c>
      <c r="H17" s="63">
        <f t="shared" si="1"/>
        <v>39780</v>
      </c>
      <c r="I17" s="64">
        <f t="shared" si="1"/>
        <v>13680.65</v>
      </c>
      <c r="J17" s="55">
        <f t="shared" si="3"/>
        <v>26099.35</v>
      </c>
      <c r="K17" s="65">
        <v>39780</v>
      </c>
      <c r="L17" s="66">
        <v>13680.65</v>
      </c>
      <c r="M17" s="58">
        <f t="shared" si="4"/>
        <v>26099.35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2800</v>
      </c>
      <c r="AG17" s="66">
        <v>0</v>
      </c>
      <c r="AH17" s="58">
        <f t="shared" si="11"/>
        <v>2800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9"/>
      <c r="B18" s="60">
        <v>2274</v>
      </c>
      <c r="C18" s="94" t="s">
        <v>95</v>
      </c>
      <c r="D18" s="95"/>
      <c r="E18" s="61">
        <f t="shared" si="0"/>
        <v>0</v>
      </c>
      <c r="F18" s="62">
        <f t="shared" si="0"/>
        <v>0</v>
      </c>
      <c r="G18" s="86">
        <f t="shared" si="2"/>
        <v>0</v>
      </c>
      <c r="H18" s="63">
        <f t="shared" si="1"/>
        <v>0</v>
      </c>
      <c r="I18" s="64">
        <f t="shared" si="1"/>
        <v>0</v>
      </c>
      <c r="J18" s="55">
        <f t="shared" si="3"/>
        <v>0</v>
      </c>
      <c r="K18" s="65">
        <v>0</v>
      </c>
      <c r="L18" s="66">
        <v>0</v>
      </c>
      <c r="M18" s="58">
        <f t="shared" si="4"/>
        <v>0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9"/>
      <c r="B19" s="60">
        <v>2275</v>
      </c>
      <c r="C19" s="94" t="s">
        <v>96</v>
      </c>
      <c r="D19" s="95"/>
      <c r="E19" s="61">
        <f t="shared" si="0"/>
        <v>4200</v>
      </c>
      <c r="F19" s="62">
        <f t="shared" si="0"/>
        <v>3054.6000000000004</v>
      </c>
      <c r="G19" s="86">
        <f t="shared" si="2"/>
        <v>1145.3999999999996</v>
      </c>
      <c r="H19" s="63">
        <f t="shared" si="1"/>
        <v>4200</v>
      </c>
      <c r="I19" s="64">
        <f t="shared" si="1"/>
        <v>3054.6000000000004</v>
      </c>
      <c r="J19" s="55">
        <f t="shared" si="3"/>
        <v>1145.3999999999996</v>
      </c>
      <c r="K19" s="65">
        <v>4200</v>
      </c>
      <c r="L19" s="66">
        <v>3054.6000000000004</v>
      </c>
      <c r="M19" s="58">
        <f t="shared" si="4"/>
        <v>1145.3999999999996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9"/>
      <c r="B20" s="60">
        <v>2282</v>
      </c>
      <c r="C20" s="94" t="s">
        <v>97</v>
      </c>
      <c r="D20" s="95"/>
      <c r="E20" s="61">
        <f t="shared" si="0"/>
        <v>36045</v>
      </c>
      <c r="F20" s="62">
        <f t="shared" si="0"/>
        <v>3066</v>
      </c>
      <c r="G20" s="86">
        <f t="shared" si="2"/>
        <v>32979</v>
      </c>
      <c r="H20" s="63">
        <f t="shared" si="1"/>
        <v>36045</v>
      </c>
      <c r="I20" s="64">
        <f t="shared" si="1"/>
        <v>3066</v>
      </c>
      <c r="J20" s="55">
        <f t="shared" si="3"/>
        <v>32979</v>
      </c>
      <c r="K20" s="65">
        <v>3080</v>
      </c>
      <c r="L20" s="66">
        <v>3066</v>
      </c>
      <c r="M20" s="58">
        <f t="shared" si="4"/>
        <v>14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532+30667+1766</f>
        <v>32965</v>
      </c>
      <c r="X20" s="66">
        <v>0</v>
      </c>
      <c r="Y20" s="58">
        <f t="shared" si="8"/>
        <v>32965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9"/>
      <c r="B21" s="60">
        <v>2730</v>
      </c>
      <c r="C21" s="94" t="s">
        <v>98</v>
      </c>
      <c r="D21" s="95"/>
      <c r="E21" s="61">
        <f t="shared" si="0"/>
        <v>7000</v>
      </c>
      <c r="F21" s="62">
        <f t="shared" si="0"/>
        <v>3500</v>
      </c>
      <c r="G21" s="86">
        <f t="shared" si="2"/>
        <v>3500</v>
      </c>
      <c r="H21" s="63">
        <f t="shared" si="1"/>
        <v>7000</v>
      </c>
      <c r="I21" s="64">
        <f t="shared" si="1"/>
        <v>3500</v>
      </c>
      <c r="J21" s="55">
        <f t="shared" si="3"/>
        <v>3500</v>
      </c>
      <c r="K21" s="65">
        <v>7000</v>
      </c>
      <c r="L21" s="66">
        <v>3500</v>
      </c>
      <c r="M21" s="58">
        <f t="shared" si="4"/>
        <v>3500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/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9"/>
      <c r="B22" s="60">
        <v>2800</v>
      </c>
      <c r="C22" s="94" t="s">
        <v>99</v>
      </c>
      <c r="D22" s="95"/>
      <c r="E22" s="61">
        <f t="shared" si="0"/>
        <v>2519</v>
      </c>
      <c r="F22" s="62">
        <f t="shared" si="0"/>
        <v>1689.78</v>
      </c>
      <c r="G22" s="86">
        <f t="shared" si="2"/>
        <v>829.22</v>
      </c>
      <c r="H22" s="63">
        <f t="shared" si="1"/>
        <v>1889</v>
      </c>
      <c r="I22" s="64">
        <f t="shared" si="1"/>
        <v>1061.53</v>
      </c>
      <c r="J22" s="55">
        <f t="shared" si="3"/>
        <v>827.47</v>
      </c>
      <c r="K22" s="65">
        <f>1061+4+824</f>
        <v>1889</v>
      </c>
      <c r="L22" s="66">
        <v>1061.53</v>
      </c>
      <c r="M22" s="58">
        <f t="shared" si="4"/>
        <v>827.47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f>630</f>
        <v>630</v>
      </c>
      <c r="AG22" s="66">
        <v>628.25</v>
      </c>
      <c r="AH22" s="58">
        <f t="shared" si="11"/>
        <v>1.75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9"/>
      <c r="B23" s="60">
        <v>3110</v>
      </c>
      <c r="C23" s="94" t="s">
        <v>100</v>
      </c>
      <c r="D23" s="95"/>
      <c r="E23" s="61">
        <f t="shared" si="0"/>
        <v>143973</v>
      </c>
      <c r="F23" s="62">
        <f t="shared" si="0"/>
        <v>75071</v>
      </c>
      <c r="G23" s="86">
        <f t="shared" si="2"/>
        <v>68902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56073</v>
      </c>
      <c r="AJ23" s="66">
        <v>56073</v>
      </c>
      <c r="AK23" s="58">
        <f t="shared" si="12"/>
        <v>0</v>
      </c>
      <c r="AL23" s="65">
        <f>10000+21000</f>
        <v>31000</v>
      </c>
      <c r="AM23" s="66">
        <v>18998</v>
      </c>
      <c r="AN23" s="58">
        <f t="shared" si="13"/>
        <v>12002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f>6600+10470</f>
        <v>17070</v>
      </c>
      <c r="AV23" s="66">
        <v>0</v>
      </c>
      <c r="AW23" s="58">
        <f t="shared" si="16"/>
        <v>17070</v>
      </c>
      <c r="AX23" s="65">
        <f>15400+24430</f>
        <v>39830</v>
      </c>
      <c r="AY23" s="66">
        <v>0</v>
      </c>
      <c r="AZ23" s="58">
        <f t="shared" si="17"/>
        <v>39830</v>
      </c>
      <c r="BA23" s="65">
        <v>0</v>
      </c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9"/>
      <c r="B24" s="67">
        <v>3132</v>
      </c>
      <c r="C24" s="94" t="s">
        <v>101</v>
      </c>
      <c r="D24" s="95"/>
      <c r="E24" s="61">
        <f t="shared" si="0"/>
        <v>150000</v>
      </c>
      <c r="F24" s="62">
        <f t="shared" si="0"/>
        <v>49410</v>
      </c>
      <c r="G24" s="86">
        <f t="shared" si="2"/>
        <v>100590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f>50000+50000</f>
        <v>100000</v>
      </c>
      <c r="BB24" s="68">
        <v>49410</v>
      </c>
      <c r="BC24" s="58">
        <f t="shared" si="18"/>
        <v>50590</v>
      </c>
      <c r="BD24" s="65">
        <v>50000</v>
      </c>
      <c r="BE24" s="68">
        <v>0</v>
      </c>
      <c r="BF24" s="58">
        <f t="shared" si="19"/>
        <v>50000</v>
      </c>
      <c r="BG24" s="59"/>
      <c r="BH24" s="59"/>
      <c r="BJ24" s="59"/>
      <c r="BK24" s="59"/>
      <c r="BL24" s="59"/>
    </row>
    <row r="25" spans="1:64" ht="18.75" customHeight="1" thickBot="1" x14ac:dyDescent="0.25">
      <c r="A25" s="100"/>
      <c r="B25" s="67">
        <v>3142</v>
      </c>
      <c r="C25" s="96" t="s">
        <v>102</v>
      </c>
      <c r="D25" s="97"/>
      <c r="E25" s="69">
        <f t="shared" si="0"/>
        <v>518000</v>
      </c>
      <c r="F25" s="70">
        <f t="shared" si="0"/>
        <v>451502.79</v>
      </c>
      <c r="G25" s="86">
        <f t="shared" si="2"/>
        <v>66497.210000000021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f>40000+60000</f>
        <v>100000</v>
      </c>
      <c r="BB25" s="74">
        <v>33502.79</v>
      </c>
      <c r="BC25" s="58">
        <f t="shared" si="18"/>
        <v>66497.209999999992</v>
      </c>
      <c r="BD25" s="73">
        <v>418000</v>
      </c>
      <c r="BE25" s="74">
        <v>418000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103</v>
      </c>
      <c r="B26" s="76"/>
      <c r="C26" s="76"/>
      <c r="D26" s="87"/>
      <c r="E26" s="88">
        <f t="shared" ref="E26:BB26" si="20">SUM(E9:E25)</f>
        <v>11987020.52</v>
      </c>
      <c r="F26" s="89">
        <f t="shared" si="20"/>
        <v>8513005.6399999987</v>
      </c>
      <c r="G26" s="77">
        <f t="shared" si="20"/>
        <v>3474014.8800000004</v>
      </c>
      <c r="H26" s="82">
        <f t="shared" si="20"/>
        <v>11112797.52</v>
      </c>
      <c r="I26" s="90">
        <f t="shared" si="20"/>
        <v>7906290.9899999993</v>
      </c>
      <c r="J26" s="78">
        <f t="shared" si="20"/>
        <v>3206506.5300000003</v>
      </c>
      <c r="K26" s="82">
        <f t="shared" si="20"/>
        <v>3322778</v>
      </c>
      <c r="L26" s="80">
        <f t="shared" si="20"/>
        <v>2197142.67</v>
      </c>
      <c r="M26" s="81">
        <f t="shared" si="20"/>
        <v>1125635.3299999998</v>
      </c>
      <c r="N26" s="82">
        <f t="shared" si="20"/>
        <v>7665610</v>
      </c>
      <c r="O26" s="80">
        <f t="shared" si="20"/>
        <v>5689869.7499999991</v>
      </c>
      <c r="P26" s="81">
        <f t="shared" si="20"/>
        <v>1975740.2500000005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ref="T26:Y26" si="21">SUM(T9:T25)</f>
        <v>19367</v>
      </c>
      <c r="U26" s="80">
        <f t="shared" si="21"/>
        <v>0</v>
      </c>
      <c r="V26" s="81">
        <f t="shared" si="21"/>
        <v>19367</v>
      </c>
      <c r="W26" s="82">
        <f t="shared" si="21"/>
        <v>78154</v>
      </c>
      <c r="X26" s="80">
        <f t="shared" si="21"/>
        <v>0</v>
      </c>
      <c r="Y26" s="81">
        <f t="shared" si="21"/>
        <v>78154</v>
      </c>
      <c r="Z26" s="82">
        <f>SUM(Z9:Z25)</f>
        <v>13945</v>
      </c>
      <c r="AA26" s="80">
        <f>SUM(AA9:AA25)</f>
        <v>6335.0499999999993</v>
      </c>
      <c r="AB26" s="81">
        <f>SUM(AB9:AB25)</f>
        <v>7609.9500000000007</v>
      </c>
      <c r="AC26" s="82">
        <f t="shared" si="20"/>
        <v>12943.52</v>
      </c>
      <c r="AD26" s="80">
        <f t="shared" si="20"/>
        <v>12943.52</v>
      </c>
      <c r="AE26" s="81">
        <f t="shared" si="20"/>
        <v>0</v>
      </c>
      <c r="AF26" s="82">
        <f t="shared" si="20"/>
        <v>40495</v>
      </c>
      <c r="AG26" s="80">
        <f t="shared" si="20"/>
        <v>8975.86</v>
      </c>
      <c r="AH26" s="81">
        <f t="shared" si="20"/>
        <v>31519.14</v>
      </c>
      <c r="AI26" s="79">
        <f t="shared" si="20"/>
        <v>77828</v>
      </c>
      <c r="AJ26" s="80">
        <f t="shared" si="20"/>
        <v>77828</v>
      </c>
      <c r="AK26" s="81">
        <f t="shared" si="20"/>
        <v>0</v>
      </c>
      <c r="AL26" s="82">
        <f t="shared" si="20"/>
        <v>31000</v>
      </c>
      <c r="AM26" s="80">
        <f t="shared" si="20"/>
        <v>18998</v>
      </c>
      <c r="AN26" s="81">
        <f t="shared" si="20"/>
        <v>12002</v>
      </c>
      <c r="AO26" s="82">
        <f t="shared" ref="AO26:AT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0"/>
        <v>17070</v>
      </c>
      <c r="AV26" s="80">
        <f t="shared" si="20"/>
        <v>0</v>
      </c>
      <c r="AW26" s="81">
        <f t="shared" si="20"/>
        <v>17070</v>
      </c>
      <c r="AX26" s="82">
        <f t="shared" si="20"/>
        <v>39830</v>
      </c>
      <c r="AY26" s="80">
        <f t="shared" si="20"/>
        <v>0</v>
      </c>
      <c r="AZ26" s="81">
        <f t="shared" si="20"/>
        <v>39830</v>
      </c>
      <c r="BA26" s="83">
        <f t="shared" si="20"/>
        <v>200000</v>
      </c>
      <c r="BB26" s="84">
        <f t="shared" si="20"/>
        <v>82912.790000000008</v>
      </c>
      <c r="BC26" s="81">
        <f>SUM(BC9:BC24)</f>
        <v>50590</v>
      </c>
      <c r="BD26" s="83">
        <f>SUM(BD9:BD25)</f>
        <v>468000</v>
      </c>
      <c r="BE26" s="84">
        <f>SUM(BE9:BE25)</f>
        <v>418000</v>
      </c>
      <c r="BF26" s="81">
        <f>SUM(BF9:BF24)</f>
        <v>50000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2DA3-155F-454A-B4BE-F56FF48444B3}">
  <sheetPr codeName="Лист12">
    <pageSetUpPr fitToPage="1"/>
  </sheetPr>
  <dimension ref="A1:O127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ht="21" customHeight="1" x14ac:dyDescent="0.3">
      <c r="A1" s="128" t="s">
        <v>0</v>
      </c>
      <c r="B1" s="128"/>
      <c r="C1" s="128"/>
      <c r="D1" s="128"/>
    </row>
    <row r="2" spans="1:15" x14ac:dyDescent="0.3">
      <c r="A2" s="128" t="str">
        <f>Ліцей9!B4</f>
        <v>за 9 місяців 2021 р.</v>
      </c>
      <c r="B2" s="128"/>
      <c r="C2" s="128"/>
      <c r="D2" s="128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7" t="s">
        <v>2</v>
      </c>
      <c r="C4" s="127"/>
      <c r="D4" s="4">
        <f>SUM(D6:D48)</f>
        <v>88570.14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Ліцей9!I11</f>
        <v>88570.14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ht="15.75" customHeight="1" collapsed="1" x14ac:dyDescent="0.3">
      <c r="A6" s="9">
        <v>2210.1</v>
      </c>
      <c r="B6" s="123" t="s">
        <v>3</v>
      </c>
      <c r="C6" s="123"/>
      <c r="D6" s="10">
        <v>4668.54</v>
      </c>
      <c r="E6" s="5"/>
      <c r="F6" s="5"/>
      <c r="G6" s="5"/>
      <c r="I6" s="5"/>
      <c r="J6" s="5"/>
      <c r="K6" s="5"/>
      <c r="M6" s="5"/>
      <c r="N6" s="5"/>
      <c r="O6" s="5"/>
    </row>
    <row r="7" spans="1:15" ht="18.75" customHeight="1" x14ac:dyDescent="0.3">
      <c r="A7" s="9">
        <v>2210.1999999999998</v>
      </c>
      <c r="B7" s="123" t="s">
        <v>4</v>
      </c>
      <c r="C7" s="123"/>
      <c r="D7" s="10">
        <v>9078.4500000000007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9078.4500000000007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3000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/>
      <c r="B10" s="17" t="s">
        <v>6</v>
      </c>
      <c r="C10" s="14">
        <v>187.2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1360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429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3879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v>18.75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204.5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9"/>
      <c r="B16" s="17"/>
      <c r="C16" s="14"/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t="16.5" hidden="1" customHeight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9.5" hidden="1" customHeight="1" x14ac:dyDescent="0.3">
      <c r="A18" s="9"/>
      <c r="B18" s="18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3" t="s">
        <v>12</v>
      </c>
      <c r="C19" s="123"/>
      <c r="D19" s="10">
        <v>2425.4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hidden="1" x14ac:dyDescent="0.3">
      <c r="A20" s="9">
        <v>2210.4</v>
      </c>
      <c r="B20" s="123" t="s">
        <v>13</v>
      </c>
      <c r="C20" s="123"/>
      <c r="D20" s="10"/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3" t="s">
        <v>14</v>
      </c>
      <c r="C21" s="123"/>
      <c r="D21" s="10">
        <v>56008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SUM(C23:C33)</f>
        <v>56008</v>
      </c>
      <c r="D22" s="14"/>
      <c r="E22" s="15">
        <f>D21-C22</f>
        <v>0</v>
      </c>
    </row>
    <row r="23" spans="1:15" ht="16.5" customHeight="1" collapsed="1" x14ac:dyDescent="0.3">
      <c r="A23" s="9">
        <v>505</v>
      </c>
      <c r="B23" s="17" t="s">
        <v>15</v>
      </c>
      <c r="C23" s="14">
        <f>590+954+3832</f>
        <v>5376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502</v>
      </c>
      <c r="B24" s="17" t="s">
        <v>16</v>
      </c>
      <c r="C24" s="14">
        <f>18400+2123+2630</f>
        <v>23153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509</v>
      </c>
      <c r="B25" s="17" t="s">
        <v>17</v>
      </c>
      <c r="C25" s="14">
        <v>320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>
        <v>510</v>
      </c>
      <c r="B26" s="17" t="s">
        <v>18</v>
      </c>
      <c r="C26" s="14">
        <f>14880+8724</f>
        <v>23604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>
        <v>503</v>
      </c>
      <c r="B27" s="17" t="s">
        <v>19</v>
      </c>
      <c r="C27" s="14">
        <f>48+810</f>
        <v>858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>
        <v>504</v>
      </c>
      <c r="B28" s="17" t="s">
        <v>20</v>
      </c>
      <c r="C28" s="14">
        <f>435+615</f>
        <v>1050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>
        <v>502</v>
      </c>
      <c r="B29" s="17" t="s">
        <v>21</v>
      </c>
      <c r="C29" s="14">
        <v>-14750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9"/>
      <c r="B30" s="17" t="s">
        <v>22</v>
      </c>
      <c r="C30" s="14">
        <f>5100+11297</f>
        <v>16397</v>
      </c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8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ht="16.5" customHeight="1" x14ac:dyDescent="0.3">
      <c r="A34" s="9">
        <v>2210.6</v>
      </c>
      <c r="B34" s="123" t="s">
        <v>23</v>
      </c>
      <c r="C34" s="123"/>
      <c r="D34" s="10">
        <v>3435.75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ht="18" hidden="1" customHeight="1" x14ac:dyDescent="0.3">
      <c r="A35" s="9">
        <v>2210.6999999999998</v>
      </c>
      <c r="B35" s="123" t="s">
        <v>24</v>
      </c>
      <c r="C35" s="123"/>
      <c r="D35" s="10"/>
      <c r="E35" s="5"/>
      <c r="F35" s="5"/>
      <c r="G35" s="5"/>
      <c r="I35" s="5"/>
      <c r="J35" s="5"/>
      <c r="K35" s="5"/>
      <c r="M35" s="5"/>
      <c r="N35" s="5"/>
      <c r="O35" s="5"/>
    </row>
    <row r="36" spans="1:15" hidden="1" outlineLevel="1" x14ac:dyDescent="0.3">
      <c r="A36" s="11"/>
      <c r="B36" s="12"/>
      <c r="C36" s="13">
        <f>SUM(C37:C40)</f>
        <v>0</v>
      </c>
      <c r="D36" s="14"/>
      <c r="E36" s="15">
        <f>D35-C36</f>
        <v>0</v>
      </c>
    </row>
    <row r="37" spans="1:15" hidden="1" collapsed="1" x14ac:dyDescent="0.3">
      <c r="A37" s="9"/>
      <c r="B37" s="17"/>
      <c r="C37" s="14"/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9"/>
      <c r="B38" s="17"/>
      <c r="C38" s="14"/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ht="24" hidden="1" customHeight="1" x14ac:dyDescent="0.3">
      <c r="A39" s="9"/>
      <c r="B39" s="17"/>
      <c r="C39" s="14"/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ht="15.75" hidden="1" customHeight="1" x14ac:dyDescent="0.3">
      <c r="A40" s="9"/>
      <c r="B40" s="18"/>
      <c r="C40" s="14"/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x14ac:dyDescent="0.3">
      <c r="A41" s="9">
        <v>2210.8000000000002</v>
      </c>
      <c r="B41" s="124" t="s">
        <v>25</v>
      </c>
      <c r="C41" s="125"/>
      <c r="D41" s="10">
        <v>2069</v>
      </c>
      <c r="E41" s="5"/>
      <c r="F41" s="5"/>
      <c r="G41" s="5"/>
      <c r="I41" s="5"/>
      <c r="J41" s="5"/>
      <c r="K41" s="5"/>
      <c r="M41" s="5"/>
      <c r="N41" s="5"/>
      <c r="O41" s="5"/>
    </row>
    <row r="42" spans="1:15" x14ac:dyDescent="0.3">
      <c r="A42" s="9">
        <v>2210.9</v>
      </c>
      <c r="B42" s="123" t="s">
        <v>26</v>
      </c>
      <c r="C42" s="123"/>
      <c r="D42" s="10">
        <v>340</v>
      </c>
      <c r="E42" s="5"/>
      <c r="F42" s="5"/>
      <c r="G42" s="5"/>
      <c r="I42" s="5"/>
      <c r="J42" s="5"/>
      <c r="K42" s="5"/>
      <c r="M42" s="5"/>
      <c r="N42" s="5"/>
      <c r="O42" s="5"/>
    </row>
    <row r="43" spans="1:15" hidden="1" outlineLevel="1" x14ac:dyDescent="0.3">
      <c r="A43" s="11"/>
      <c r="B43" s="12"/>
      <c r="C43" s="13">
        <f>SUM(C44:C47)</f>
        <v>340</v>
      </c>
      <c r="D43" s="14"/>
      <c r="E43" s="15">
        <f>D42-C43</f>
        <v>0</v>
      </c>
    </row>
    <row r="44" spans="1:15" ht="18.75" customHeight="1" collapsed="1" x14ac:dyDescent="0.3">
      <c r="A44" s="9"/>
      <c r="B44" s="17" t="s">
        <v>27</v>
      </c>
      <c r="C44" s="14">
        <v>340</v>
      </c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ht="18.75" hidden="1" customHeight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t="18.75" hidden="1" customHeight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t="18.75" hidden="1" customHeight="1" x14ac:dyDescent="0.3">
      <c r="A47" s="9"/>
      <c r="B47" s="18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x14ac:dyDescent="0.3">
      <c r="A48" s="9">
        <v>2211.9</v>
      </c>
      <c r="B48" s="124" t="s">
        <v>28</v>
      </c>
      <c r="C48" s="125"/>
      <c r="D48" s="10">
        <v>10545</v>
      </c>
      <c r="E48" s="5"/>
      <c r="F48" s="5"/>
      <c r="G48" s="5"/>
      <c r="I48" s="5"/>
      <c r="J48" s="5"/>
      <c r="K48" s="5"/>
      <c r="M48" s="5"/>
      <c r="N48" s="5"/>
      <c r="O48" s="5"/>
    </row>
    <row r="49" spans="1:15" hidden="1" outlineLevel="1" x14ac:dyDescent="0.3">
      <c r="A49" s="11"/>
      <c r="B49" s="12"/>
      <c r="C49" s="13">
        <f>SUM(C50:C75)</f>
        <v>10545</v>
      </c>
      <c r="D49" s="14"/>
      <c r="E49" s="15">
        <f>D48-C49</f>
        <v>0</v>
      </c>
    </row>
    <row r="50" spans="1:15" collapsed="1" x14ac:dyDescent="0.3">
      <c r="A50" s="9">
        <v>901</v>
      </c>
      <c r="B50" s="17" t="s">
        <v>29</v>
      </c>
      <c r="C50" s="14">
        <v>480</v>
      </c>
      <c r="D50" s="14"/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902</v>
      </c>
      <c r="B51" s="17" t="s">
        <v>30</v>
      </c>
      <c r="C51" s="14">
        <v>370</v>
      </c>
      <c r="D51" s="14"/>
      <c r="E51" s="5"/>
      <c r="F51" s="5"/>
      <c r="G51" s="5"/>
      <c r="I51" s="5"/>
      <c r="J51" s="5"/>
      <c r="K51" s="5"/>
      <c r="M51" s="5"/>
      <c r="N51" s="5"/>
      <c r="O51" s="5"/>
    </row>
    <row r="52" spans="1:15" x14ac:dyDescent="0.3">
      <c r="A52" s="9">
        <v>907</v>
      </c>
      <c r="B52" s="17" t="s">
        <v>31</v>
      </c>
      <c r="C52" s="14">
        <v>295</v>
      </c>
      <c r="D52" s="14"/>
      <c r="E52" s="5"/>
      <c r="F52" s="5"/>
      <c r="G52" s="5"/>
      <c r="I52" s="5"/>
      <c r="J52" s="5"/>
      <c r="K52" s="5"/>
      <c r="M52" s="5"/>
      <c r="N52" s="5"/>
      <c r="O52" s="5"/>
    </row>
    <row r="53" spans="1:15" x14ac:dyDescent="0.3">
      <c r="A53" s="9"/>
      <c r="B53" s="17" t="s">
        <v>32</v>
      </c>
      <c r="C53" s="14">
        <v>700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ht="18.75" customHeight="1" x14ac:dyDescent="0.3">
      <c r="A54" s="9"/>
      <c r="B54" s="17" t="s">
        <v>33</v>
      </c>
      <c r="C54" s="14">
        <v>8700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ht="18.75" hidden="1" customHeight="1" x14ac:dyDescent="0.3">
      <c r="A55" s="9"/>
      <c r="B55" s="17"/>
      <c r="C55" s="14"/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hidden="1" x14ac:dyDescent="0.3">
      <c r="A56" s="9"/>
      <c r="B56" s="17"/>
      <c r="C56" s="14"/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hidden="1" x14ac:dyDescent="0.3">
      <c r="A57" s="9"/>
      <c r="B57" s="17"/>
      <c r="C57" s="14"/>
      <c r="D57" s="14"/>
      <c r="E57" s="5"/>
      <c r="F57" s="5"/>
      <c r="G57" s="5"/>
      <c r="I57" s="5"/>
      <c r="J57" s="5"/>
      <c r="K57" s="5"/>
      <c r="M57" s="5"/>
      <c r="N57" s="5"/>
      <c r="O57" s="5"/>
    </row>
    <row r="58" spans="1:15" hidden="1" x14ac:dyDescent="0.3">
      <c r="A58" s="9"/>
      <c r="B58" s="17"/>
      <c r="C58" s="14"/>
      <c r="D58" s="14"/>
      <c r="E58" s="5"/>
      <c r="F58" s="5"/>
      <c r="G58" s="5"/>
      <c r="I58" s="5"/>
      <c r="J58" s="5"/>
      <c r="K58" s="5"/>
      <c r="M58" s="5"/>
      <c r="N58" s="5"/>
      <c r="O58" s="5"/>
    </row>
    <row r="59" spans="1:15" hidden="1" x14ac:dyDescent="0.3">
      <c r="A59" s="9"/>
      <c r="B59" s="17"/>
      <c r="C59" s="14"/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hidden="1" x14ac:dyDescent="0.3">
      <c r="A60" s="9"/>
      <c r="B60" s="17"/>
      <c r="C60" s="14"/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hidden="1" x14ac:dyDescent="0.3">
      <c r="A61" s="9"/>
      <c r="B61" s="17"/>
      <c r="C61" s="14"/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hidden="1" x14ac:dyDescent="0.3">
      <c r="A62" s="9"/>
      <c r="B62" s="17"/>
      <c r="C62" s="14"/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hidden="1" x14ac:dyDescent="0.3">
      <c r="A63" s="9"/>
      <c r="B63" s="17"/>
      <c r="C63" s="14"/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9"/>
      <c r="B64" s="17"/>
      <c r="C64" s="14"/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9"/>
      <c r="B65" s="17"/>
      <c r="C65" s="14"/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9"/>
      <c r="B66" s="17"/>
      <c r="C66" s="14"/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hidden="1" x14ac:dyDescent="0.3">
      <c r="A67" s="9"/>
      <c r="B67" s="17"/>
      <c r="C67" s="14"/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hidden="1" x14ac:dyDescent="0.3">
      <c r="A68" s="9"/>
      <c r="B68" s="17"/>
      <c r="C68" s="14"/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hidden="1" x14ac:dyDescent="0.3">
      <c r="A69" s="9"/>
      <c r="B69" s="17"/>
      <c r="C69" s="14"/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9"/>
      <c r="B70" s="17"/>
      <c r="C70" s="14"/>
      <c r="D70" s="14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9"/>
      <c r="B71" s="17"/>
      <c r="C71" s="14"/>
      <c r="D71" s="14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9"/>
      <c r="B72" s="17"/>
      <c r="C72" s="14"/>
      <c r="D72" s="14"/>
      <c r="E72" s="5"/>
      <c r="F72" s="5"/>
      <c r="G72" s="5"/>
      <c r="I72" s="5"/>
      <c r="J72" s="5"/>
      <c r="K72" s="5"/>
      <c r="M72" s="5"/>
      <c r="N72" s="5"/>
      <c r="O72" s="5"/>
    </row>
    <row r="73" spans="1:15" hidden="1" x14ac:dyDescent="0.3">
      <c r="A73" s="9"/>
      <c r="B73" s="17"/>
      <c r="C73" s="14"/>
      <c r="D73" s="14"/>
      <c r="E73" s="5"/>
      <c r="F73" s="5"/>
      <c r="G73" s="5"/>
      <c r="I73" s="5"/>
      <c r="J73" s="5"/>
      <c r="K73" s="5"/>
      <c r="M73" s="5"/>
      <c r="N73" s="5"/>
      <c r="O73" s="5"/>
    </row>
    <row r="74" spans="1:15" hidden="1" x14ac:dyDescent="0.3">
      <c r="A74" s="9"/>
      <c r="B74" s="19"/>
      <c r="C74" s="14"/>
      <c r="D74" s="14"/>
      <c r="E74" s="5"/>
      <c r="F74" s="5"/>
      <c r="G74" s="5"/>
      <c r="I74" s="5"/>
      <c r="J74" s="5"/>
      <c r="K74" s="5"/>
      <c r="M74" s="5"/>
      <c r="N74" s="5"/>
      <c r="O74" s="5"/>
    </row>
    <row r="75" spans="1:15" hidden="1" x14ac:dyDescent="0.3">
      <c r="A75" s="5"/>
      <c r="B75" s="20"/>
      <c r="D75" s="2" t="b">
        <f>D4=D5</f>
        <v>1</v>
      </c>
      <c r="E75" s="5"/>
      <c r="F75" s="5"/>
      <c r="G75" s="5"/>
      <c r="I75" s="5"/>
      <c r="J75" s="5"/>
      <c r="K75" s="5"/>
      <c r="M75" s="5"/>
      <c r="N75" s="5"/>
      <c r="O75" s="5"/>
    </row>
    <row r="76" spans="1:15" ht="17.25" customHeight="1" x14ac:dyDescent="0.3">
      <c r="A76" s="5"/>
      <c r="B76" s="20"/>
      <c r="E76" s="5"/>
      <c r="F76" s="5"/>
      <c r="G76" s="5"/>
      <c r="I76" s="5"/>
      <c r="J76" s="5"/>
      <c r="K76" s="5"/>
      <c r="M76" s="5"/>
      <c r="N76" s="5"/>
      <c r="O76" s="5"/>
    </row>
    <row r="77" spans="1:15" x14ac:dyDescent="0.3">
      <c r="A77" s="5"/>
      <c r="B77" s="5"/>
      <c r="E77" s="5"/>
      <c r="F77" s="5"/>
      <c r="G77" s="5"/>
      <c r="I77" s="5"/>
      <c r="J77" s="5"/>
      <c r="K77" s="5"/>
      <c r="M77" s="5"/>
      <c r="N77" s="5"/>
      <c r="O77" s="5"/>
    </row>
    <row r="78" spans="1:15" ht="14.25" customHeight="1" x14ac:dyDescent="0.3"/>
    <row r="79" spans="1:15" ht="39.75" customHeight="1" x14ac:dyDescent="0.3">
      <c r="A79" s="3">
        <v>2240</v>
      </c>
      <c r="B79" s="127" t="s">
        <v>34</v>
      </c>
      <c r="C79" s="127"/>
      <c r="D79" s="4">
        <f>SUM(D81:D114)</f>
        <v>96272.45</v>
      </c>
      <c r="E79" s="5"/>
      <c r="F79" s="5"/>
      <c r="G79" s="5"/>
      <c r="I79" s="5"/>
      <c r="J79" s="5"/>
      <c r="K79" s="5"/>
      <c r="M79" s="5"/>
      <c r="N79" s="5"/>
      <c r="O79" s="5"/>
    </row>
    <row r="80" spans="1:15" hidden="1" outlineLevel="1" x14ac:dyDescent="0.3">
      <c r="A80" s="21">
        <v>2240</v>
      </c>
      <c r="B80" s="21"/>
      <c r="C80" s="7"/>
      <c r="D80" s="7">
        <f>Ліцей9!I13</f>
        <v>96272.450000000012</v>
      </c>
      <c r="E80" s="8" t="b">
        <f>D80=D79</f>
        <v>1</v>
      </c>
    </row>
    <row r="81" spans="1:5" collapsed="1" x14ac:dyDescent="0.3">
      <c r="A81" s="11">
        <v>2240.1</v>
      </c>
      <c r="B81" s="123" t="s">
        <v>35</v>
      </c>
      <c r="C81" s="123"/>
      <c r="D81" s="10">
        <v>2521</v>
      </c>
    </row>
    <row r="82" spans="1:5" hidden="1" x14ac:dyDescent="0.3">
      <c r="A82" s="11">
        <v>2240.1999999999998</v>
      </c>
      <c r="B82" s="124" t="s">
        <v>36</v>
      </c>
      <c r="C82" s="125"/>
      <c r="D82" s="10"/>
    </row>
    <row r="83" spans="1:5" x14ac:dyDescent="0.3">
      <c r="A83" s="11">
        <v>2240.3000000000002</v>
      </c>
      <c r="B83" s="124" t="s">
        <v>37</v>
      </c>
      <c r="C83" s="125"/>
      <c r="D83" s="10">
        <v>8669.64</v>
      </c>
    </row>
    <row r="84" spans="1:5" hidden="1" outlineLevel="1" x14ac:dyDescent="0.3">
      <c r="A84" s="11"/>
      <c r="B84" s="12"/>
      <c r="C84" s="13">
        <f>SUM(C85:C91)</f>
        <v>8669.64</v>
      </c>
      <c r="D84" s="14"/>
      <c r="E84" s="15">
        <f>D83-C84</f>
        <v>0</v>
      </c>
    </row>
    <row r="85" spans="1:5" collapsed="1" x14ac:dyDescent="0.3">
      <c r="A85" s="11">
        <v>301</v>
      </c>
      <c r="B85" s="16" t="s">
        <v>38</v>
      </c>
      <c r="C85" s="14">
        <f>403.18+1136+4154.69+2785.55</f>
        <v>8479.42</v>
      </c>
      <c r="D85" s="14"/>
    </row>
    <row r="86" spans="1:5" x14ac:dyDescent="0.3">
      <c r="A86" s="11"/>
      <c r="B86" s="17" t="s">
        <v>39</v>
      </c>
      <c r="C86" s="14">
        <v>190.22</v>
      </c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7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1"/>
      <c r="C91" s="14"/>
      <c r="D91" s="14"/>
    </row>
    <row r="92" spans="1:5" x14ac:dyDescent="0.3">
      <c r="A92" s="11">
        <v>2240.4</v>
      </c>
      <c r="B92" s="124" t="s">
        <v>40</v>
      </c>
      <c r="C92" s="125"/>
      <c r="D92" s="10"/>
    </row>
    <row r="93" spans="1:5" x14ac:dyDescent="0.3">
      <c r="A93" s="11">
        <v>2240.5</v>
      </c>
      <c r="B93" s="124" t="s">
        <v>41</v>
      </c>
      <c r="C93" s="125"/>
      <c r="D93" s="10">
        <v>43652</v>
      </c>
    </row>
    <row r="94" spans="1:5" hidden="1" outlineLevel="1" x14ac:dyDescent="0.3">
      <c r="A94" s="11"/>
      <c r="B94" s="12"/>
      <c r="C94" s="13">
        <f>SUM(C95:C102)</f>
        <v>43652</v>
      </c>
      <c r="D94" s="14"/>
      <c r="E94" s="15">
        <f>D93-C94</f>
        <v>0</v>
      </c>
    </row>
    <row r="95" spans="1:5" ht="17.25" customHeight="1" collapsed="1" x14ac:dyDescent="0.3">
      <c r="A95" s="11"/>
      <c r="B95" s="19" t="s">
        <v>42</v>
      </c>
      <c r="C95" s="14">
        <v>43652</v>
      </c>
      <c r="D95" s="14"/>
    </row>
    <row r="96" spans="1:5" ht="17.25" hidden="1" customHeight="1" x14ac:dyDescent="0.3">
      <c r="A96" s="11"/>
      <c r="B96" s="19"/>
      <c r="C96" s="14"/>
      <c r="D96" s="14"/>
    </row>
    <row r="97" spans="1:4" hidden="1" x14ac:dyDescent="0.3">
      <c r="A97" s="11"/>
      <c r="B97" s="19"/>
      <c r="C97" s="14"/>
      <c r="D97" s="14"/>
    </row>
    <row r="98" spans="1:4" hidden="1" x14ac:dyDescent="0.3">
      <c r="A98" s="11"/>
      <c r="B98" s="19"/>
      <c r="C98" s="14"/>
      <c r="D98" s="14"/>
    </row>
    <row r="99" spans="1:4" hidden="1" x14ac:dyDescent="0.3">
      <c r="A99" s="11"/>
      <c r="B99" s="19"/>
      <c r="C99" s="22"/>
      <c r="D99" s="14"/>
    </row>
    <row r="100" spans="1:4" hidden="1" x14ac:dyDescent="0.3">
      <c r="A100" s="11"/>
      <c r="B100" s="17"/>
      <c r="C100" s="14"/>
      <c r="D100" s="14"/>
    </row>
    <row r="101" spans="1:4" hidden="1" x14ac:dyDescent="0.3">
      <c r="A101" s="11"/>
      <c r="B101" s="17"/>
      <c r="C101" s="14"/>
      <c r="D101" s="14"/>
    </row>
    <row r="102" spans="1:4" hidden="1" x14ac:dyDescent="0.3">
      <c r="A102" s="11"/>
      <c r="B102" s="17"/>
      <c r="C102" s="14"/>
      <c r="D102" s="14"/>
    </row>
    <row r="103" spans="1:4" x14ac:dyDescent="0.3">
      <c r="A103" s="11">
        <v>2240.6</v>
      </c>
      <c r="B103" s="124" t="s">
        <v>43</v>
      </c>
      <c r="C103" s="125"/>
      <c r="D103" s="10"/>
    </row>
    <row r="104" spans="1:4" x14ac:dyDescent="0.3">
      <c r="A104" s="11">
        <v>2240.6999999999998</v>
      </c>
      <c r="B104" s="124" t="s">
        <v>44</v>
      </c>
      <c r="C104" s="125"/>
      <c r="D104" s="10"/>
    </row>
    <row r="105" spans="1:4" x14ac:dyDescent="0.3">
      <c r="A105" s="11">
        <v>2240.8000000000002</v>
      </c>
      <c r="B105" s="124" t="s">
        <v>45</v>
      </c>
      <c r="C105" s="125"/>
      <c r="D105" s="10">
        <v>2025.05</v>
      </c>
    </row>
    <row r="106" spans="1:4" x14ac:dyDescent="0.3">
      <c r="A106" s="11">
        <v>2240.9</v>
      </c>
      <c r="B106" s="124" t="s">
        <v>46</v>
      </c>
      <c r="C106" s="125"/>
      <c r="D106" s="10">
        <v>1377</v>
      </c>
    </row>
    <row r="107" spans="1:4" x14ac:dyDescent="0.3">
      <c r="A107" s="11">
        <v>2241.1</v>
      </c>
      <c r="B107" s="124" t="s">
        <v>47</v>
      </c>
      <c r="C107" s="125"/>
      <c r="D107" s="10"/>
    </row>
    <row r="108" spans="1:4" x14ac:dyDescent="0.3">
      <c r="A108" s="11">
        <v>2241.1999999999998</v>
      </c>
      <c r="B108" s="124" t="s">
        <v>48</v>
      </c>
      <c r="C108" s="125"/>
      <c r="D108" s="10"/>
    </row>
    <row r="109" spans="1:4" x14ac:dyDescent="0.3">
      <c r="A109" s="11">
        <v>2241.3000000000002</v>
      </c>
      <c r="B109" s="124" t="s">
        <v>49</v>
      </c>
      <c r="C109" s="125"/>
      <c r="D109" s="10">
        <v>789.67</v>
      </c>
    </row>
    <row r="110" spans="1:4" x14ac:dyDescent="0.3">
      <c r="A110" s="11">
        <v>2241.4</v>
      </c>
      <c r="B110" s="124" t="s">
        <v>50</v>
      </c>
      <c r="C110" s="125"/>
      <c r="D110" s="10"/>
    </row>
    <row r="111" spans="1:4" x14ac:dyDescent="0.3">
      <c r="A111" s="11">
        <v>2241.5</v>
      </c>
      <c r="B111" s="124" t="s">
        <v>51</v>
      </c>
      <c r="C111" s="125"/>
      <c r="D111" s="10"/>
    </row>
    <row r="112" spans="1:4" ht="38.25" customHeight="1" x14ac:dyDescent="0.3">
      <c r="A112" s="11">
        <v>2241.6</v>
      </c>
      <c r="B112" s="126" t="s">
        <v>52</v>
      </c>
      <c r="C112" s="125"/>
      <c r="D112" s="10">
        <v>10276.56</v>
      </c>
    </row>
    <row r="113" spans="1:5" ht="23.25" hidden="1" customHeight="1" x14ac:dyDescent="0.3">
      <c r="A113" s="11">
        <v>2241.6999999999998</v>
      </c>
      <c r="B113" s="124" t="s">
        <v>53</v>
      </c>
      <c r="C113" s="125"/>
      <c r="D113" s="10"/>
    </row>
    <row r="114" spans="1:5" x14ac:dyDescent="0.3">
      <c r="A114" s="11">
        <v>2241.9</v>
      </c>
      <c r="B114" s="123" t="s">
        <v>54</v>
      </c>
      <c r="C114" s="123"/>
      <c r="D114" s="10">
        <v>26961.53</v>
      </c>
    </row>
    <row r="115" spans="1:5" hidden="1" outlineLevel="1" x14ac:dyDescent="0.3">
      <c r="A115" s="11"/>
      <c r="B115" s="12"/>
      <c r="C115" s="13">
        <f>SUM(C116:C125)</f>
        <v>26961.530000000002</v>
      </c>
      <c r="D115" s="23"/>
      <c r="E115" s="15">
        <f>D114-C115</f>
        <v>0</v>
      </c>
    </row>
    <row r="116" spans="1:5" ht="37.5" collapsed="1" x14ac:dyDescent="0.3">
      <c r="A116" s="11">
        <v>901</v>
      </c>
      <c r="B116" s="24" t="s">
        <v>55</v>
      </c>
      <c r="C116" s="14">
        <f>236.36+236.36+236.36+236.36+236.36+236.36+236.36+236.36</f>
        <v>1890.8800000000006</v>
      </c>
      <c r="D116" s="14"/>
    </row>
    <row r="117" spans="1:5" x14ac:dyDescent="0.3">
      <c r="A117" s="11">
        <v>903</v>
      </c>
      <c r="B117" s="24" t="s">
        <v>56</v>
      </c>
      <c r="C117" s="14">
        <f>539.44+560.46+599.35</f>
        <v>1699.25</v>
      </c>
      <c r="D117" s="14"/>
    </row>
    <row r="118" spans="1:5" x14ac:dyDescent="0.3">
      <c r="A118" s="11">
        <v>905</v>
      </c>
      <c r="B118" s="24" t="s">
        <v>57</v>
      </c>
      <c r="C118" s="14">
        <v>924</v>
      </c>
      <c r="D118" s="14"/>
    </row>
    <row r="119" spans="1:5" x14ac:dyDescent="0.3">
      <c r="A119" s="11"/>
      <c r="B119" s="19" t="s">
        <v>58</v>
      </c>
      <c r="C119" s="14">
        <v>1416.66</v>
      </c>
      <c r="D119" s="14"/>
    </row>
    <row r="120" spans="1:5" x14ac:dyDescent="0.3">
      <c r="A120" s="11"/>
      <c r="B120" s="19" t="s">
        <v>59</v>
      </c>
      <c r="C120" s="14">
        <f>150+150</f>
        <v>300</v>
      </c>
      <c r="D120" s="14"/>
    </row>
    <row r="121" spans="1:5" x14ac:dyDescent="0.3">
      <c r="A121" s="11"/>
      <c r="B121" s="19" t="s">
        <v>60</v>
      </c>
      <c r="C121" s="14">
        <v>4298.5</v>
      </c>
      <c r="D121" s="14"/>
    </row>
    <row r="122" spans="1:5" x14ac:dyDescent="0.3">
      <c r="A122" s="11"/>
      <c r="B122" s="19" t="s">
        <v>61</v>
      </c>
      <c r="C122" s="14">
        <v>16432.240000000002</v>
      </c>
      <c r="D122" s="14"/>
    </row>
    <row r="123" spans="1:5" hidden="1" x14ac:dyDescent="0.3">
      <c r="A123" s="11"/>
      <c r="B123" s="19"/>
      <c r="C123" s="14"/>
      <c r="D123" s="14"/>
    </row>
    <row r="124" spans="1:5" hidden="1" x14ac:dyDescent="0.3">
      <c r="A124" s="11"/>
      <c r="B124" s="19"/>
      <c r="C124" s="14"/>
      <c r="D124" s="14"/>
    </row>
    <row r="125" spans="1:5" hidden="1" x14ac:dyDescent="0.3">
      <c r="A125" s="11"/>
      <c r="B125" s="19"/>
      <c r="C125" s="14"/>
      <c r="D125" s="14"/>
    </row>
    <row r="126" spans="1:5" hidden="1" x14ac:dyDescent="0.3">
      <c r="B126" s="25"/>
      <c r="D126" s="2" t="b">
        <f>D79=D80</f>
        <v>1</v>
      </c>
    </row>
    <row r="127" spans="1:5" x14ac:dyDescent="0.3">
      <c r="B127" s="25"/>
    </row>
  </sheetData>
  <sheetProtection sheet="1" objects="1" scenarios="1"/>
  <mergeCells count="31">
    <mergeCell ref="B42:C42"/>
    <mergeCell ref="A1:D1"/>
    <mergeCell ref="A2:D2"/>
    <mergeCell ref="B4:C4"/>
    <mergeCell ref="B6:C6"/>
    <mergeCell ref="B7:C7"/>
    <mergeCell ref="B19:C19"/>
    <mergeCell ref="B20:C20"/>
    <mergeCell ref="B21:C21"/>
    <mergeCell ref="B34:C34"/>
    <mergeCell ref="B35:C35"/>
    <mergeCell ref="B41:C41"/>
    <mergeCell ref="B107:C107"/>
    <mergeCell ref="B48:C48"/>
    <mergeCell ref="B79:C79"/>
    <mergeCell ref="B81:C81"/>
    <mergeCell ref="B82:C82"/>
    <mergeCell ref="B83:C83"/>
    <mergeCell ref="B92:C92"/>
    <mergeCell ref="B93:C93"/>
    <mergeCell ref="B103:C103"/>
    <mergeCell ref="B104:C104"/>
    <mergeCell ref="B105:C105"/>
    <mergeCell ref="B106:C106"/>
    <mergeCell ref="B114:C114"/>
    <mergeCell ref="B108:C108"/>
    <mergeCell ref="B109:C109"/>
    <mergeCell ref="B110:C110"/>
    <mergeCell ref="B111:C111"/>
    <mergeCell ref="B112:C112"/>
    <mergeCell ref="B113:C113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2021-12-01T10:45:05Z</dcterms:created>
  <dcterms:modified xsi:type="dcterms:W3CDTF">2021-12-01T10:56:20Z</dcterms:modified>
</cp:coreProperties>
</file>