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Кошторисні призначення і касові видатки\кош.приз. і кас. вид. на веб.сайт 2025р\12 місяців\на сайт\ЗДО\"/>
    </mc:Choice>
  </mc:AlternateContent>
  <xr:revisionPtr revIDLastSave="0" documentId="13_ncr:1_{3F62DB83-02E3-403D-A8A2-2B6BE740E11A}" xr6:coauthVersionLast="36" xr6:coauthVersionMax="36" xr10:uidLastSave="{00000000-0000-0000-0000-000000000000}"/>
  <bookViews>
    <workbookView xWindow="0" yWindow="0" windowWidth="28800" windowHeight="11625" xr2:uid="{62F05689-8FBA-49EF-857B-932211FB6E2D}"/>
  </bookViews>
  <sheets>
    <sheet name="ЗДО1" sheetId="3" r:id="rId1"/>
    <sheet name="КЕКВ заг.ф. 2210 і 2240" sheetId="2" r:id="rId2"/>
  </sheets>
  <definedNames>
    <definedName name="_xlnm.Print_Area" localSheetId="1">'КЕКВ заг.ф. 2210 і 2240'!$A$1:$D$123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9" i="2" l="1"/>
  <c r="D5" i="2"/>
  <c r="A2" i="2"/>
  <c r="AG27" i="3"/>
  <c r="AF27" i="3"/>
  <c r="AD27" i="3"/>
  <c r="AC27" i="3"/>
  <c r="AA27" i="3"/>
  <c r="Z27" i="3"/>
  <c r="X27" i="3"/>
  <c r="W27" i="3"/>
  <c r="U27" i="3"/>
  <c r="T27" i="3"/>
  <c r="R27" i="3"/>
  <c r="Q27" i="3"/>
  <c r="O27" i="3"/>
  <c r="N27" i="3"/>
  <c r="L27" i="3"/>
  <c r="AH26" i="3"/>
  <c r="AE26" i="3"/>
  <c r="AB26" i="3"/>
  <c r="Y26" i="3"/>
  <c r="V26" i="3"/>
  <c r="S26" i="3"/>
  <c r="P26" i="3"/>
  <c r="M26" i="3"/>
  <c r="I26" i="3"/>
  <c r="H26" i="3"/>
  <c r="AH25" i="3"/>
  <c r="AE25" i="3"/>
  <c r="AB25" i="3"/>
  <c r="Y25" i="3"/>
  <c r="V25" i="3"/>
  <c r="S25" i="3"/>
  <c r="P25" i="3"/>
  <c r="M25" i="3"/>
  <c r="J25" i="3"/>
  <c r="I25" i="3"/>
  <c r="H25" i="3"/>
  <c r="F25" i="3"/>
  <c r="E25" i="3"/>
  <c r="G25" i="3" s="1"/>
  <c r="AH24" i="3"/>
  <c r="AE24" i="3"/>
  <c r="AB24" i="3"/>
  <c r="Y24" i="3"/>
  <c r="V24" i="3"/>
  <c r="S24" i="3"/>
  <c r="P24" i="3"/>
  <c r="M24" i="3"/>
  <c r="I24" i="3"/>
  <c r="H24" i="3"/>
  <c r="E24" i="3" s="1"/>
  <c r="AH23" i="3"/>
  <c r="AE23" i="3"/>
  <c r="AB23" i="3"/>
  <c r="Y23" i="3"/>
  <c r="V23" i="3"/>
  <c r="S23" i="3"/>
  <c r="P23" i="3"/>
  <c r="M23" i="3"/>
  <c r="J23" i="3"/>
  <c r="I23" i="3"/>
  <c r="H23" i="3"/>
  <c r="F23" i="3"/>
  <c r="E23" i="3"/>
  <c r="AH22" i="3"/>
  <c r="AE22" i="3"/>
  <c r="AB22" i="3"/>
  <c r="Y22" i="3"/>
  <c r="V22" i="3"/>
  <c r="S22" i="3"/>
  <c r="P22" i="3"/>
  <c r="M22" i="3"/>
  <c r="I22" i="3"/>
  <c r="H22" i="3"/>
  <c r="E22" i="3"/>
  <c r="AH21" i="3"/>
  <c r="AE21" i="3"/>
  <c r="AB21" i="3"/>
  <c r="Y21" i="3"/>
  <c r="V21" i="3"/>
  <c r="S21" i="3"/>
  <c r="P21" i="3"/>
  <c r="M21" i="3"/>
  <c r="J21" i="3"/>
  <c r="I21" i="3"/>
  <c r="H21" i="3"/>
  <c r="F21" i="3"/>
  <c r="G21" i="3" s="1"/>
  <c r="E21" i="3"/>
  <c r="AH20" i="3"/>
  <c r="AE20" i="3"/>
  <c r="AB20" i="3"/>
  <c r="Y20" i="3"/>
  <c r="V20" i="3"/>
  <c r="S20" i="3"/>
  <c r="P20" i="3"/>
  <c r="M20" i="3"/>
  <c r="I20" i="3"/>
  <c r="H20" i="3"/>
  <c r="J20" i="3" s="1"/>
  <c r="E20" i="3"/>
  <c r="AH19" i="3"/>
  <c r="AE19" i="3"/>
  <c r="AB19" i="3"/>
  <c r="Y19" i="3"/>
  <c r="V19" i="3"/>
  <c r="S19" i="3"/>
  <c r="P19" i="3"/>
  <c r="M19" i="3"/>
  <c r="J19" i="3"/>
  <c r="I19" i="3"/>
  <c r="H19" i="3"/>
  <c r="E19" i="3" s="1"/>
  <c r="G19" i="3" s="1"/>
  <c r="F19" i="3"/>
  <c r="AH18" i="3"/>
  <c r="AE18" i="3"/>
  <c r="AB18" i="3"/>
  <c r="Y18" i="3"/>
  <c r="V18" i="3"/>
  <c r="S18" i="3"/>
  <c r="P18" i="3"/>
  <c r="K18" i="3"/>
  <c r="K27" i="3" s="1"/>
  <c r="I18" i="3"/>
  <c r="AH17" i="3"/>
  <c r="AE17" i="3"/>
  <c r="AB17" i="3"/>
  <c r="Y17" i="3"/>
  <c r="V17" i="3"/>
  <c r="S17" i="3"/>
  <c r="P17" i="3"/>
  <c r="M17" i="3"/>
  <c r="J17" i="3"/>
  <c r="I17" i="3"/>
  <c r="H17" i="3"/>
  <c r="F17" i="3"/>
  <c r="AH16" i="3"/>
  <c r="AE16" i="3"/>
  <c r="AB16" i="3"/>
  <c r="Y16" i="3"/>
  <c r="V16" i="3"/>
  <c r="S16" i="3"/>
  <c r="P16" i="3"/>
  <c r="M16" i="3"/>
  <c r="I16" i="3"/>
  <c r="F16" i="3" s="1"/>
  <c r="H16" i="3"/>
  <c r="AH15" i="3"/>
  <c r="AE15" i="3"/>
  <c r="AB15" i="3"/>
  <c r="Y15" i="3"/>
  <c r="V15" i="3"/>
  <c r="S15" i="3"/>
  <c r="P15" i="3"/>
  <c r="M15" i="3"/>
  <c r="I15" i="3"/>
  <c r="H15" i="3"/>
  <c r="J15" i="3" s="1"/>
  <c r="F15" i="3"/>
  <c r="AH14" i="3"/>
  <c r="AE14" i="3"/>
  <c r="AB14" i="3"/>
  <c r="Y14" i="3"/>
  <c r="V14" i="3"/>
  <c r="S14" i="3"/>
  <c r="P14" i="3"/>
  <c r="M14" i="3"/>
  <c r="I14" i="3"/>
  <c r="H14" i="3"/>
  <c r="E14" i="3" s="1"/>
  <c r="AH13" i="3"/>
  <c r="AE13" i="3"/>
  <c r="AB13" i="3"/>
  <c r="Y13" i="3"/>
  <c r="V13" i="3"/>
  <c r="S13" i="3"/>
  <c r="P13" i="3"/>
  <c r="M13" i="3"/>
  <c r="I13" i="3"/>
  <c r="H13" i="3"/>
  <c r="J13" i="3" s="1"/>
  <c r="F13" i="3"/>
  <c r="AH12" i="3"/>
  <c r="AE12" i="3"/>
  <c r="AB12" i="3"/>
  <c r="Y12" i="3"/>
  <c r="V12" i="3"/>
  <c r="S12" i="3"/>
  <c r="P12" i="3"/>
  <c r="M12" i="3"/>
  <c r="I12" i="3"/>
  <c r="H12" i="3"/>
  <c r="F12" i="3"/>
  <c r="AH11" i="3"/>
  <c r="AE11" i="3"/>
  <c r="AB11" i="3"/>
  <c r="Y11" i="3"/>
  <c r="V11" i="3"/>
  <c r="S11" i="3"/>
  <c r="P11" i="3"/>
  <c r="M11" i="3"/>
  <c r="I11" i="3"/>
  <c r="F11" i="3" s="1"/>
  <c r="H11" i="3"/>
  <c r="AH10" i="3"/>
  <c r="AE10" i="3"/>
  <c r="AB10" i="3"/>
  <c r="Y10" i="3"/>
  <c r="V10" i="3"/>
  <c r="S10" i="3"/>
  <c r="P10" i="3"/>
  <c r="M10" i="3"/>
  <c r="I10" i="3"/>
  <c r="F10" i="3" s="1"/>
  <c r="H10" i="3"/>
  <c r="E10" i="3"/>
  <c r="AH9" i="3"/>
  <c r="AE9" i="3"/>
  <c r="AB9" i="3"/>
  <c r="Y9" i="3"/>
  <c r="Y27" i="3" s="1"/>
  <c r="V9" i="3"/>
  <c r="V27" i="3" s="1"/>
  <c r="S9" i="3"/>
  <c r="P9" i="3"/>
  <c r="M9" i="3"/>
  <c r="I9" i="3"/>
  <c r="F9" i="3" s="1"/>
  <c r="H9" i="3"/>
  <c r="C115" i="2"/>
  <c r="C110" i="2"/>
  <c r="C109" i="2"/>
  <c r="C108" i="2" s="1"/>
  <c r="D107" i="2" s="1"/>
  <c r="E108" i="2" s="1"/>
  <c r="D102" i="2"/>
  <c r="D101" i="2"/>
  <c r="D100" i="2"/>
  <c r="D97" i="2"/>
  <c r="C92" i="2"/>
  <c r="E92" i="2" s="1"/>
  <c r="D90" i="2"/>
  <c r="C84" i="2"/>
  <c r="C81" i="2"/>
  <c r="D80" i="2" s="1"/>
  <c r="C73" i="2"/>
  <c r="D72" i="2" s="1"/>
  <c r="E73" i="2" s="1"/>
  <c r="D70" i="2"/>
  <c r="C51" i="2"/>
  <c r="D50" i="2" s="1"/>
  <c r="E51" i="2" s="1"/>
  <c r="C45" i="2"/>
  <c r="E45" i="2" s="1"/>
  <c r="C38" i="2"/>
  <c r="D37" i="2" s="1"/>
  <c r="E38" i="2" s="1"/>
  <c r="D36" i="2"/>
  <c r="C22" i="2"/>
  <c r="C20" i="2"/>
  <c r="C18" i="2" s="1"/>
  <c r="D17" i="2" s="1"/>
  <c r="C8" i="2"/>
  <c r="E8" i="2" s="1"/>
  <c r="J9" i="3" l="1"/>
  <c r="J10" i="3"/>
  <c r="J11" i="3"/>
  <c r="J14" i="3"/>
  <c r="H18" i="3"/>
  <c r="M18" i="3"/>
  <c r="S27" i="3"/>
  <c r="AE27" i="3"/>
  <c r="J16" i="3"/>
  <c r="AH27" i="3"/>
  <c r="G23" i="3"/>
  <c r="M27" i="3"/>
  <c r="P27" i="3"/>
  <c r="F14" i="3"/>
  <c r="F27" i="3" s="1"/>
  <c r="E17" i="3"/>
  <c r="G17" i="3" s="1"/>
  <c r="F18" i="3"/>
  <c r="G22" i="3"/>
  <c r="F26" i="3"/>
  <c r="G10" i="3"/>
  <c r="F24" i="3"/>
  <c r="G24" i="3" s="1"/>
  <c r="J26" i="3"/>
  <c r="H27" i="3"/>
  <c r="E9" i="3"/>
  <c r="AB27" i="3"/>
  <c r="E13" i="3"/>
  <c r="G13" i="3" s="1"/>
  <c r="E12" i="3"/>
  <c r="G12" i="3" s="1"/>
  <c r="J12" i="3"/>
  <c r="E16" i="3"/>
  <c r="G16" i="3" s="1"/>
  <c r="F20" i="3"/>
  <c r="G20" i="3" s="1"/>
  <c r="J22" i="3"/>
  <c r="I27" i="3"/>
  <c r="E11" i="3"/>
  <c r="G11" i="3" s="1"/>
  <c r="E15" i="3"/>
  <c r="G15" i="3" s="1"/>
  <c r="F22" i="3"/>
  <c r="J24" i="3"/>
  <c r="E26" i="3"/>
  <c r="G26" i="3" s="1"/>
  <c r="E81" i="2"/>
  <c r="D68" i="2"/>
  <c r="E18" i="2"/>
  <c r="D4" i="2"/>
  <c r="G14" i="3" l="1"/>
  <c r="E18" i="3"/>
  <c r="G18" i="3" s="1"/>
  <c r="J18" i="3"/>
  <c r="J27" i="3" s="1"/>
  <c r="G9" i="3"/>
  <c r="G27" i="3" s="1"/>
  <c r="D64" i="2"/>
  <c r="E5" i="2"/>
  <c r="E4" i="2"/>
  <c r="D123" i="2"/>
  <c r="E69" i="2"/>
  <c r="E27" i="3" l="1"/>
</calcChain>
</file>

<file path=xl/sharedStrings.xml><?xml version="1.0" encoding="utf-8"?>
<sst xmlns="http://schemas.openxmlformats.org/spreadsheetml/2006/main" count="121" uniqueCount="90">
  <si>
    <t>Касові видатки ЗДО №1</t>
  </si>
  <si>
    <t>загальний фонд</t>
  </si>
  <si>
    <t>Предмети, матеріали, обладнання та інвентар, у тому числі м'який інвентар та обмундирування </t>
  </si>
  <si>
    <t xml:space="preserve">Канцтовари </t>
  </si>
  <si>
    <t>Друкована продукція:</t>
  </si>
  <si>
    <t xml:space="preserve">Підписка </t>
  </si>
  <si>
    <t>Медикаменти</t>
  </si>
  <si>
    <t>Господарчі товари</t>
  </si>
  <si>
    <t>вапно</t>
  </si>
  <si>
    <t>Фарби, лаки</t>
  </si>
  <si>
    <t>Будматеріали</t>
  </si>
  <si>
    <t>Шпалери, клей</t>
  </si>
  <si>
    <t>дезинфікуючий засіб</t>
  </si>
  <si>
    <t>двері металопластикові</t>
  </si>
  <si>
    <t xml:space="preserve">Миючі засоби    </t>
  </si>
  <si>
    <t>Меблі</t>
  </si>
  <si>
    <t>крісло офісне</t>
  </si>
  <si>
    <t>Бензин</t>
  </si>
  <si>
    <t>Запчастини</t>
  </si>
  <si>
    <t>Ін.матеріали</t>
  </si>
  <si>
    <t>інтерактивна дошка</t>
  </si>
  <si>
    <t>каністри</t>
  </si>
  <si>
    <t>мотокоса</t>
  </si>
  <si>
    <t>стільниця, плити</t>
  </si>
  <si>
    <t>-</t>
  </si>
  <si>
    <t>Оплата послуг (крім комунальних) </t>
  </si>
  <si>
    <t>Медогляд</t>
  </si>
  <si>
    <t>Страхування</t>
  </si>
  <si>
    <t>Транспортні послуги</t>
  </si>
  <si>
    <t>Оренда приміщень</t>
  </si>
  <si>
    <t>Поточний ремонт</t>
  </si>
  <si>
    <t>Електротоварів</t>
  </si>
  <si>
    <t>Даху</t>
  </si>
  <si>
    <t>системи вентиляції</t>
  </si>
  <si>
    <t>Електромережі</t>
  </si>
  <si>
    <t>Поточний ремонт системи теплопостачання</t>
  </si>
  <si>
    <t xml:space="preserve">Повірка засобів обліку </t>
  </si>
  <si>
    <t>Перезарядка вогнегасників</t>
  </si>
  <si>
    <t>Замір опору ДПРЧ-5 УДСНС України у Вол.обл.</t>
  </si>
  <si>
    <t>Кадастр</t>
  </si>
  <si>
    <t>Підтримка вебресурсів</t>
  </si>
  <si>
    <t>Послуги зв'язку</t>
  </si>
  <si>
    <t>Вивіз сміття та листя</t>
  </si>
  <si>
    <t xml:space="preserve">Санстанція </t>
  </si>
  <si>
    <t>Внутрішньо-будинкове обслуговування
КП Нововолинськтеплокомуненерго</t>
  </si>
  <si>
    <t>Прочистка труб каналізації Нововолинськводоканал</t>
  </si>
  <si>
    <t>Інші послуги</t>
  </si>
  <si>
    <t>Дослідження проб питної води</t>
  </si>
  <si>
    <t>охорона приміщення</t>
  </si>
  <si>
    <t>Техн.обслуговування мережі теплопостачання</t>
  </si>
  <si>
    <t>Проведення технічної інвентаризації</t>
  </si>
  <si>
    <t>Внесення змін до QR коду</t>
  </si>
  <si>
    <t>Заправка та регенерація картриджа</t>
  </si>
  <si>
    <t>Дератизація та дезинфекція</t>
  </si>
  <si>
    <t>Кошторисні призначення та касові видатки 
Управління освіти Нововолинської міської ради Волинської обл., ЗДО</t>
  </si>
  <si>
    <t>за 12 місяців 2025 р.</t>
  </si>
  <si>
    <t>Установа</t>
  </si>
  <si>
    <t>Код</t>
  </si>
  <si>
    <t>Показники </t>
  </si>
  <si>
    <t>Разом</t>
  </si>
  <si>
    <t>Загальний фонд/00</t>
  </si>
  <si>
    <t>Загальний фонд/00 
0611010 - ДНЗ</t>
  </si>
  <si>
    <t>Загальний фонд/00 
0611200 
ДНЗ особливі освітні потреби</t>
  </si>
  <si>
    <t>Загальний фонд/00 
0611210  
ДНЗ особливі освітні потреби ЗАЛИШОК</t>
  </si>
  <si>
    <t>Спец.фонд/02
(Батьківська плата і оренда, реалізація майна)</t>
  </si>
  <si>
    <t>Спец.фонд/03
 (благодійні внески)</t>
  </si>
  <si>
    <t>Спец.фонд/01
Бюджет розвитку 0611010</t>
  </si>
  <si>
    <t xml:space="preserve">Спец.фонд/01 
Бюджет розвитку 0617321 
Будівництво осітніх установ та закладів
</t>
  </si>
  <si>
    <t>Спец.фонд/01 
Бюджет розвитку 0617363
соціально-економічний розвиток</t>
  </si>
  <si>
    <t>План 
на рік з урахув. змін</t>
  </si>
  <si>
    <t>Видатки</t>
  </si>
  <si>
    <t>Залишок</t>
  </si>
  <si>
    <t>ЗДО №1</t>
  </si>
  <si>
    <t>Заробітна плата </t>
  </si>
  <si>
    <t>Нарахування на заробітну плату </t>
  </si>
  <si>
    <t>Медикаменти та перев'язувальні матеріали</t>
  </si>
  <si>
    <t>Продукти харчування </t>
  </si>
  <si>
    <t>Видатки на відрядження </t>
  </si>
  <si>
    <t>Оплата теплопостачання </t>
  </si>
  <si>
    <t>Оплата водопостачання і водовідведення </t>
  </si>
  <si>
    <t>Оплата електроенергії </t>
  </si>
  <si>
    <t>Оплата природного газу </t>
  </si>
  <si>
    <t>Оплата інших енергоносіїв</t>
  </si>
  <si>
    <t>Окремі заходи по реалізації державних (регіональних) програм, не віднесені до заходів розвитку </t>
  </si>
  <si>
    <t>Інші поточні трансферти населенню </t>
  </si>
  <si>
    <t>Інші поточні видатки</t>
  </si>
  <si>
    <t>Придбання обладнання і предметів довгострокового користування </t>
  </si>
  <si>
    <t>Капітальний ремонт інших об'єктів </t>
  </si>
  <si>
    <t>Реконструкція та реставрація інших об'єктів</t>
  </si>
  <si>
    <t xml:space="preserve">Всього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</si>
</sst>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;&quot;-&quot;"/>
    <numFmt numFmtId="165" formatCode="#,##0.00_ ;\-#,##0.00\ "/>
  </numFmts>
  <fonts count="17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6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/>
    <xf numFmtId="4" fontId="3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3" fillId="0" borderId="0" xfId="1" applyNumberFormat="1" applyFont="1" applyAlignment="1">
      <alignment horizontal="center"/>
    </xf>
    <xf numFmtId="0" fontId="3" fillId="2" borderId="1" xfId="1" applyFont="1" applyFill="1" applyBorder="1" applyAlignment="1">
      <alignment horizontal="center"/>
    </xf>
    <xf numFmtId="4" fontId="3" fillId="2" borderId="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left"/>
    </xf>
    <xf numFmtId="4" fontId="2" fillId="0" borderId="1" xfId="1" applyNumberFormat="1" applyFont="1" applyBorder="1" applyAlignment="1">
      <alignment horizontal="center" vertical="center"/>
    </xf>
    <xf numFmtId="0" fontId="3" fillId="0" borderId="1" xfId="1" applyFont="1" applyBorder="1"/>
    <xf numFmtId="0" fontId="3" fillId="3" borderId="1" xfId="1" applyFont="1" applyFill="1" applyBorder="1"/>
    <xf numFmtId="4" fontId="3" fillId="3" borderId="1" xfId="1" applyNumberFormat="1" applyFont="1" applyFill="1" applyBorder="1" applyAlignment="1">
      <alignment horizontal="center" vertical="center"/>
    </xf>
    <xf numFmtId="4" fontId="3" fillId="0" borderId="1" xfId="1" applyNumberFormat="1" applyFont="1" applyBorder="1" applyAlignment="1">
      <alignment horizontal="center" vertical="center"/>
    </xf>
    <xf numFmtId="4" fontId="5" fillId="0" borderId="0" xfId="1" applyNumberFormat="1" applyFont="1"/>
    <xf numFmtId="0" fontId="3" fillId="0" borderId="1" xfId="1" applyFont="1" applyBorder="1" applyAlignment="1">
      <alignment horizontal="right" wrapText="1"/>
    </xf>
    <xf numFmtId="0" fontId="3" fillId="0" borderId="1" xfId="1" applyFont="1" applyBorder="1" applyAlignment="1">
      <alignment horizontal="right"/>
    </xf>
    <xf numFmtId="0" fontId="3" fillId="0" borderId="1" xfId="1" applyFont="1" applyBorder="1" applyAlignment="1">
      <alignment horizontal="left"/>
    </xf>
    <xf numFmtId="0" fontId="3" fillId="0" borderId="0" xfId="1" applyFont="1" applyAlignment="1">
      <alignment horizontal="left"/>
    </xf>
    <xf numFmtId="4" fontId="6" fillId="0" borderId="0" xfId="1" applyNumberFormat="1" applyFont="1" applyAlignment="1">
      <alignment horizontal="center" vertical="center"/>
    </xf>
    <xf numFmtId="0" fontId="3" fillId="2" borderId="1" xfId="1" applyFont="1" applyFill="1" applyBorder="1"/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7" fillId="0" borderId="1" xfId="1" applyFont="1" applyBorder="1" applyAlignment="1">
      <alignment horizontal="right" wrapText="1"/>
    </xf>
    <xf numFmtId="0" fontId="2" fillId="0" borderId="2" xfId="1" applyFont="1" applyBorder="1" applyAlignment="1">
      <alignment horizontal="left" wrapText="1"/>
    </xf>
    <xf numFmtId="4" fontId="5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right" vertical="center" wrapText="1"/>
    </xf>
    <xf numFmtId="0" fontId="7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right" wrapText="1"/>
    </xf>
    <xf numFmtId="0" fontId="8" fillId="0" borderId="0" xfId="1" applyFont="1" applyBorder="1" applyProtection="1">
      <protection locked="0"/>
    </xf>
    <xf numFmtId="0" fontId="9" fillId="0" borderId="0" xfId="1" applyFont="1" applyBorder="1" applyAlignment="1"/>
    <xf numFmtId="0" fontId="10" fillId="0" borderId="0" xfId="1" applyFont="1" applyBorder="1" applyAlignment="1"/>
    <xf numFmtId="0" fontId="10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8" fillId="0" borderId="0" xfId="1" applyFont="1" applyBorder="1"/>
    <xf numFmtId="0" fontId="11" fillId="0" borderId="0" xfId="1" applyFont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/>
      <protection locked="0"/>
    </xf>
    <xf numFmtId="0" fontId="11" fillId="0" borderId="0" xfId="1" applyFont="1" applyBorder="1" applyAlignment="1" applyProtection="1">
      <alignment horizontal="center"/>
      <protection locked="0"/>
    </xf>
    <xf numFmtId="0" fontId="8" fillId="0" borderId="0" xfId="1" applyFont="1" applyBorder="1" applyAlignment="1">
      <alignment horizontal="center"/>
    </xf>
    <xf numFmtId="0" fontId="8" fillId="4" borderId="0" xfId="1" applyFont="1" applyFill="1" applyBorder="1" applyAlignment="1">
      <alignment horizontal="center"/>
    </xf>
    <xf numFmtId="14" fontId="10" fillId="0" borderId="0" xfId="1" applyNumberFormat="1" applyFont="1" applyBorder="1"/>
    <xf numFmtId="14" fontId="8" fillId="0" borderId="0" xfId="1" applyNumberFormat="1" applyFont="1" applyBorder="1"/>
    <xf numFmtId="0" fontId="8" fillId="0" borderId="4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0" fontId="8" fillId="0" borderId="10" xfId="1" applyFont="1" applyBorder="1" applyAlignment="1" applyProtection="1">
      <alignment horizontal="center" vertical="center"/>
      <protection locked="0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8" xfId="1" applyFont="1" applyBorder="1" applyAlignment="1" applyProtection="1">
      <alignment horizontal="center" vertical="center" wrapText="1"/>
      <protection locked="0"/>
    </xf>
    <xf numFmtId="0" fontId="8" fillId="0" borderId="9" xfId="1" applyFont="1" applyBorder="1" applyAlignment="1" applyProtection="1">
      <alignment horizontal="center" vertical="center" wrapText="1"/>
      <protection locked="0"/>
    </xf>
    <xf numFmtId="0" fontId="8" fillId="0" borderId="10" xfId="1" applyFont="1" applyBorder="1" applyAlignment="1" applyProtection="1">
      <alignment horizontal="center" vertical="center" wrapText="1"/>
      <protection locked="0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top" wrapText="1"/>
    </xf>
    <xf numFmtId="0" fontId="8" fillId="0" borderId="9" xfId="1" applyFont="1" applyBorder="1" applyAlignment="1">
      <alignment horizontal="center" vertical="top" wrapText="1"/>
    </xf>
    <xf numFmtId="0" fontId="8" fillId="0" borderId="10" xfId="1" applyFont="1" applyBorder="1" applyAlignment="1">
      <alignment horizontal="center" vertical="top"/>
    </xf>
    <xf numFmtId="0" fontId="8" fillId="0" borderId="11" xfId="1" applyFont="1" applyBorder="1" applyAlignment="1" applyProtection="1">
      <alignment horizontal="center" vertical="center"/>
      <protection locked="0"/>
    </xf>
    <xf numFmtId="0" fontId="12" fillId="0" borderId="12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1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1" fontId="9" fillId="0" borderId="8" xfId="1" applyNumberFormat="1" applyFont="1" applyBorder="1" applyAlignment="1" applyProtection="1">
      <alignment horizontal="center" vertical="center" wrapText="1"/>
      <protection locked="0"/>
    </xf>
    <xf numFmtId="1" fontId="9" fillId="0" borderId="18" xfId="1" applyNumberFormat="1" applyFont="1" applyBorder="1" applyAlignment="1">
      <alignment horizontal="center" vertical="center" wrapText="1"/>
    </xf>
    <xf numFmtId="1" fontId="10" fillId="0" borderId="19" xfId="1" applyNumberFormat="1" applyFont="1" applyBorder="1" applyAlignment="1">
      <alignment horizontal="center" vertical="top" wrapText="1"/>
    </xf>
    <xf numFmtId="1" fontId="10" fillId="0" borderId="16" xfId="1" applyNumberFormat="1" applyFont="1" applyBorder="1" applyAlignment="1">
      <alignment horizontal="center" vertical="top" wrapText="1"/>
    </xf>
    <xf numFmtId="1" fontId="10" fillId="0" borderId="8" xfId="1" applyNumberFormat="1" applyFont="1" applyBorder="1" applyAlignment="1">
      <alignment horizontal="center" vertical="top" wrapText="1"/>
    </xf>
    <xf numFmtId="1" fontId="10" fillId="0" borderId="18" xfId="1" applyNumberFormat="1" applyFont="1" applyBorder="1" applyAlignment="1">
      <alignment horizontal="center" vertical="center" wrapText="1"/>
    </xf>
    <xf numFmtId="1" fontId="10" fillId="0" borderId="10" xfId="1" applyNumberFormat="1" applyFont="1" applyBorder="1" applyAlignment="1">
      <alignment horizontal="center" vertical="center" wrapText="1"/>
    </xf>
    <xf numFmtId="1" fontId="10" fillId="0" borderId="20" xfId="1" applyNumberFormat="1" applyFont="1" applyBorder="1" applyAlignment="1">
      <alignment horizontal="center" vertical="center" wrapText="1"/>
    </xf>
    <xf numFmtId="1" fontId="10" fillId="0" borderId="9" xfId="1" applyNumberFormat="1" applyFont="1" applyBorder="1" applyAlignment="1">
      <alignment horizontal="center" vertical="center" wrapText="1"/>
    </xf>
    <xf numFmtId="1" fontId="10" fillId="0" borderId="21" xfId="1" applyNumberFormat="1" applyFont="1" applyBorder="1" applyAlignment="1">
      <alignment horizontal="center" vertical="center" wrapText="1"/>
    </xf>
    <xf numFmtId="1" fontId="13" fillId="0" borderId="0" xfId="1" applyNumberFormat="1" applyFont="1"/>
    <xf numFmtId="0" fontId="8" fillId="0" borderId="22" xfId="1" applyFont="1" applyBorder="1" applyAlignment="1" applyProtection="1">
      <alignment horizontal="center" vertical="center" wrapText="1"/>
      <protection locked="0"/>
    </xf>
    <xf numFmtId="0" fontId="14" fillId="0" borderId="23" xfId="1" applyFont="1" applyBorder="1" applyAlignment="1">
      <alignment horizontal="left" vertical="center" wrapText="1" indent="1"/>
    </xf>
    <xf numFmtId="0" fontId="14" fillId="0" borderId="24" xfId="1" applyFont="1" applyBorder="1" applyAlignment="1">
      <alignment horizontal="left" vertical="top" wrapText="1" indent="1"/>
    </xf>
    <xf numFmtId="0" fontId="14" fillId="0" borderId="25" xfId="1" applyFont="1" applyBorder="1" applyAlignment="1">
      <alignment horizontal="left" vertical="top" wrapText="1" indent="1"/>
    </xf>
    <xf numFmtId="164" fontId="14" fillId="5" borderId="24" xfId="1" applyNumberFormat="1" applyFont="1" applyFill="1" applyBorder="1" applyAlignment="1" applyProtection="1">
      <alignment horizontal="center" vertical="center" wrapText="1"/>
    </xf>
    <xf numFmtId="164" fontId="14" fillId="5" borderId="25" xfId="1" applyNumberFormat="1" applyFont="1" applyFill="1" applyBorder="1" applyAlignment="1" applyProtection="1">
      <alignment horizontal="center" vertical="center" wrapText="1"/>
    </xf>
    <xf numFmtId="165" fontId="14" fillId="5" borderId="26" xfId="1" applyNumberFormat="1" applyFont="1" applyFill="1" applyBorder="1" applyAlignment="1" applyProtection="1">
      <alignment horizontal="center" vertical="center" wrapText="1"/>
    </xf>
    <xf numFmtId="165" fontId="14" fillId="5" borderId="27" xfId="1" applyNumberFormat="1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25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5" xfId="1" applyNumberFormat="1" applyFont="1" applyFill="1" applyBorder="1" applyAlignment="1" applyProtection="1">
      <alignment horizontal="center" vertical="center" wrapText="1"/>
    </xf>
    <xf numFmtId="0" fontId="13" fillId="0" borderId="0" xfId="1" applyFont="1"/>
    <xf numFmtId="0" fontId="14" fillId="0" borderId="28" xfId="1" applyFont="1" applyBorder="1" applyAlignment="1">
      <alignment horizontal="left" vertical="center" wrapText="1" indent="1"/>
    </xf>
    <xf numFmtId="0" fontId="14" fillId="0" borderId="29" xfId="1" applyFont="1" applyBorder="1" applyAlignment="1">
      <alignment horizontal="left" vertical="top" wrapText="1" indent="1"/>
    </xf>
    <xf numFmtId="0" fontId="15" fillId="0" borderId="30" xfId="1" applyFont="1" applyBorder="1" applyAlignment="1">
      <alignment horizontal="left" indent="1"/>
    </xf>
    <xf numFmtId="164" fontId="14" fillId="5" borderId="29" xfId="1" applyNumberFormat="1" applyFont="1" applyFill="1" applyBorder="1" applyAlignment="1" applyProtection="1">
      <alignment horizontal="center" vertical="center" wrapText="1"/>
    </xf>
    <xf numFmtId="164" fontId="14" fillId="5" borderId="30" xfId="1" applyNumberFormat="1" applyFont="1" applyFill="1" applyBorder="1" applyAlignment="1" applyProtection="1">
      <alignment horizontal="center" vertical="center" wrapText="1"/>
    </xf>
    <xf numFmtId="165" fontId="14" fillId="5" borderId="31" xfId="1" applyNumberFormat="1" applyFont="1" applyFill="1" applyBorder="1" applyAlignment="1" applyProtection="1">
      <alignment horizontal="center" vertical="center" wrapText="1"/>
    </xf>
    <xf numFmtId="165" fontId="14" fillId="5" borderId="32" xfId="1" applyNumberFormat="1" applyFont="1" applyFill="1" applyBorder="1" applyAlignment="1" applyProtection="1">
      <alignment horizontal="center" vertical="center" wrapText="1"/>
    </xf>
    <xf numFmtId="164" fontId="14" fillId="0" borderId="33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30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28" xfId="1" applyNumberFormat="1" applyFont="1" applyFill="1" applyBorder="1" applyAlignment="1" applyProtection="1">
      <alignment horizontal="center" vertical="center" wrapText="1"/>
    </xf>
    <xf numFmtId="0" fontId="14" fillId="0" borderId="3" xfId="1" applyFont="1" applyBorder="1" applyAlignment="1">
      <alignment horizontal="left" vertical="top" wrapText="1" indent="1"/>
    </xf>
    <xf numFmtId="0" fontId="15" fillId="0" borderId="2" xfId="1" applyFont="1" applyBorder="1" applyAlignment="1">
      <alignment horizontal="left" indent="1"/>
    </xf>
    <xf numFmtId="0" fontId="14" fillId="0" borderId="33" xfId="1" applyFont="1" applyBorder="1" applyAlignment="1">
      <alignment horizontal="left" vertical="top" wrapText="1" indent="1"/>
    </xf>
    <xf numFmtId="0" fontId="14" fillId="0" borderId="32" xfId="1" applyFont="1" applyBorder="1" applyAlignment="1">
      <alignment horizontal="left" vertical="top" wrapText="1" indent="1"/>
    </xf>
    <xf numFmtId="0" fontId="14" fillId="0" borderId="12" xfId="1" applyFont="1" applyBorder="1" applyAlignment="1">
      <alignment horizontal="left" vertical="center" wrapText="1" indent="1"/>
    </xf>
    <xf numFmtId="0" fontId="14" fillId="0" borderId="34" xfId="1" applyFont="1" applyBorder="1" applyAlignment="1">
      <alignment horizontal="left" vertical="top" wrapText="1" indent="1"/>
    </xf>
    <xf numFmtId="0" fontId="15" fillId="0" borderId="35" xfId="1" applyFont="1" applyBorder="1" applyAlignment="1">
      <alignment horizontal="left" indent="1"/>
    </xf>
    <xf numFmtId="0" fontId="14" fillId="0" borderId="36" xfId="1" applyFont="1" applyBorder="1" applyAlignment="1">
      <alignment horizontal="center" vertical="top" wrapText="1"/>
    </xf>
    <xf numFmtId="0" fontId="14" fillId="0" borderId="37" xfId="1" applyFont="1" applyBorder="1" applyAlignment="1">
      <alignment horizontal="center" vertical="top" wrapText="1"/>
    </xf>
    <xf numFmtId="164" fontId="14" fillId="5" borderId="38" xfId="1" applyNumberFormat="1" applyFont="1" applyFill="1" applyBorder="1" applyAlignment="1" applyProtection="1">
      <alignment horizontal="center" vertical="center" wrapText="1"/>
    </xf>
    <xf numFmtId="164" fontId="14" fillId="5" borderId="39" xfId="1" applyNumberFormat="1" applyFont="1" applyFill="1" applyBorder="1" applyAlignment="1" applyProtection="1">
      <alignment horizontal="center" vertical="center" wrapText="1"/>
    </xf>
    <xf numFmtId="165" fontId="14" fillId="5" borderId="40" xfId="1" applyNumberFormat="1" applyFont="1" applyFill="1" applyBorder="1" applyAlignment="1" applyProtection="1">
      <alignment horizontal="center" vertical="center" wrapText="1"/>
    </xf>
    <xf numFmtId="165" fontId="14" fillId="5" borderId="37" xfId="1" applyNumberFormat="1" applyFont="1" applyFill="1" applyBorder="1" applyAlignment="1" applyProtection="1">
      <alignment horizontal="center" vertical="center" wrapText="1"/>
    </xf>
    <xf numFmtId="164" fontId="14" fillId="0" borderId="38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41" xfId="1" applyNumberFormat="1" applyFont="1" applyFill="1" applyBorder="1" applyAlignment="1" applyProtection="1">
      <alignment horizontal="center" vertical="center" wrapText="1"/>
    </xf>
    <xf numFmtId="0" fontId="2" fillId="6" borderId="8" xfId="1" applyFont="1" applyFill="1" applyBorder="1" applyAlignment="1" applyProtection="1">
      <alignment horizontal="center" vertical="top" wrapText="1"/>
      <protection locked="0"/>
    </xf>
    <xf numFmtId="0" fontId="2" fillId="6" borderId="9" xfId="1" applyFont="1" applyFill="1" applyBorder="1" applyAlignment="1">
      <alignment horizontal="center" vertical="top" wrapText="1"/>
    </xf>
    <xf numFmtId="164" fontId="2" fillId="6" borderId="42" xfId="1" applyNumberFormat="1" applyFont="1" applyFill="1" applyBorder="1" applyAlignment="1" applyProtection="1">
      <alignment horizontal="center" vertical="center" wrapText="1"/>
    </xf>
    <xf numFmtId="164" fontId="2" fillId="6" borderId="43" xfId="1" applyNumberFormat="1" applyFont="1" applyFill="1" applyBorder="1" applyAlignment="1" applyProtection="1">
      <alignment horizontal="center" vertical="center" wrapText="1"/>
    </xf>
    <xf numFmtId="165" fontId="2" fillId="6" borderId="10" xfId="1" applyNumberFormat="1" applyFont="1" applyFill="1" applyBorder="1" applyAlignment="1" applyProtection="1">
      <alignment horizontal="center" vertical="center" wrapText="1"/>
    </xf>
    <xf numFmtId="164" fontId="2" fillId="6" borderId="44" xfId="1" applyNumberFormat="1" applyFont="1" applyFill="1" applyBorder="1" applyAlignment="1" applyProtection="1">
      <alignment horizontal="center" vertical="center" wrapText="1"/>
    </xf>
    <xf numFmtId="164" fontId="2" fillId="6" borderId="45" xfId="1" applyNumberFormat="1" applyFont="1" applyFill="1" applyBorder="1" applyAlignment="1" applyProtection="1">
      <alignment horizontal="center" vertical="center" wrapText="1"/>
    </xf>
    <xf numFmtId="164" fontId="2" fillId="6" borderId="19" xfId="1" applyNumberFormat="1" applyFont="1" applyFill="1" applyBorder="1" applyAlignment="1" applyProtection="1">
      <alignment horizontal="center" vertical="center" wrapText="1"/>
    </xf>
    <xf numFmtId="164" fontId="2" fillId="6" borderId="10" xfId="1" applyNumberFormat="1" applyFont="1" applyFill="1" applyBorder="1" applyAlignment="1" applyProtection="1">
      <alignment horizontal="center" vertical="center" wrapText="1"/>
    </xf>
    <xf numFmtId="4" fontId="2" fillId="6" borderId="10" xfId="1" applyNumberFormat="1" applyFont="1" applyFill="1" applyBorder="1" applyAlignment="1" applyProtection="1">
      <alignment horizontal="center" vertical="center" wrapText="1"/>
    </xf>
    <xf numFmtId="164" fontId="2" fillId="6" borderId="20" xfId="1" applyNumberFormat="1" applyFont="1" applyFill="1" applyBorder="1" applyAlignment="1" applyProtection="1">
      <alignment horizontal="center" vertical="center" wrapText="1"/>
    </xf>
    <xf numFmtId="164" fontId="2" fillId="6" borderId="20" xfId="1" applyNumberFormat="1" applyFont="1" applyFill="1" applyBorder="1" applyAlignment="1">
      <alignment horizontal="center" vertical="center" wrapText="1"/>
    </xf>
    <xf numFmtId="164" fontId="2" fillId="6" borderId="10" xfId="1" applyNumberFormat="1" applyFont="1" applyFill="1" applyBorder="1" applyAlignment="1">
      <alignment horizontal="center" vertical="center" wrapText="1"/>
    </xf>
    <xf numFmtId="0" fontId="16" fillId="0" borderId="0" xfId="1" applyFont="1" applyAlignment="1">
      <alignment horizontal="center"/>
    </xf>
    <xf numFmtId="0" fontId="13" fillId="0" borderId="0" xfId="1" applyFont="1" applyAlignment="1">
      <alignment horizontal="center"/>
    </xf>
    <xf numFmtId="0" fontId="8" fillId="0" borderId="0" xfId="1" applyFont="1" applyProtection="1">
      <protection locked="0"/>
    </xf>
  </cellXfs>
  <cellStyles count="2">
    <cellStyle name="Обычный" xfId="0" builtinId="0"/>
    <cellStyle name="Обычный 2" xfId="1" xr:uid="{F55E3BCA-6F5A-4DBF-80E7-E1870ED65F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70E23-CCAC-44F6-AEBD-E826A2B3E240}">
  <sheetPr codeName="Лист1">
    <tabColor rgb="FF00B050"/>
  </sheetPr>
  <dimension ref="A1:AL27"/>
  <sheetViews>
    <sheetView tabSelected="1" zoomScale="58" zoomScaleNormal="58" zoomScaleSheetLayoutView="7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A9" sqref="A9:A26"/>
    </sheetView>
  </sheetViews>
  <sheetFormatPr defaultRowHeight="15.75" x14ac:dyDescent="0.25"/>
  <cols>
    <col min="1" max="1" width="13" style="135" customWidth="1"/>
    <col min="2" max="2" width="12.28515625" style="133" customWidth="1"/>
    <col min="3" max="3" width="16" style="134" customWidth="1"/>
    <col min="4" max="4" width="38.5703125" style="94" customWidth="1"/>
    <col min="5" max="5" width="25" style="94" customWidth="1"/>
    <col min="6" max="10" width="25" style="134" customWidth="1"/>
    <col min="11" max="11" width="25" style="94" customWidth="1"/>
    <col min="12" max="13" width="25" style="134" customWidth="1"/>
    <col min="14" max="14" width="21.140625" style="94" customWidth="1"/>
    <col min="15" max="16" width="21.140625" style="134" customWidth="1"/>
    <col min="17" max="17" width="21.140625" style="94" hidden="1" customWidth="1"/>
    <col min="18" max="19" width="21.140625" style="134" hidden="1" customWidth="1"/>
    <col min="20" max="20" width="18.85546875" style="94" customWidth="1"/>
    <col min="21" max="22" width="18.85546875" style="134" customWidth="1"/>
    <col min="23" max="24" width="19.140625" style="134" customWidth="1"/>
    <col min="25" max="25" width="19.28515625" style="134" customWidth="1"/>
    <col min="26" max="26" width="18.85546875" style="94" customWidth="1"/>
    <col min="27" max="28" width="18.85546875" style="134" customWidth="1"/>
    <col min="29" max="29" width="18.85546875" style="94" hidden="1" customWidth="1"/>
    <col min="30" max="31" width="18.85546875" style="134" hidden="1" customWidth="1"/>
    <col min="32" max="32" width="18.85546875" style="94" hidden="1" customWidth="1"/>
    <col min="33" max="34" width="18.85546875" style="134" hidden="1" customWidth="1"/>
    <col min="35" max="37" width="18.140625" style="134" customWidth="1"/>
    <col min="38" max="39" width="14.28515625" style="94" customWidth="1"/>
    <col min="40" max="16384" width="9.140625" style="94"/>
  </cols>
  <sheetData>
    <row r="1" spans="1:38" s="38" customFormat="1" ht="4.5" customHeight="1" x14ac:dyDescent="0.3">
      <c r="A1" s="33"/>
      <c r="B1" s="34"/>
      <c r="C1" s="35"/>
      <c r="D1" s="35"/>
      <c r="E1" s="35"/>
      <c r="F1" s="35"/>
      <c r="G1" s="36"/>
      <c r="H1" s="35"/>
      <c r="I1" s="37"/>
      <c r="J1" s="37"/>
      <c r="L1" s="35"/>
      <c r="M1" s="36"/>
      <c r="O1" s="35"/>
      <c r="P1" s="36"/>
      <c r="R1" s="35"/>
      <c r="S1" s="36"/>
      <c r="U1" s="35"/>
      <c r="V1" s="35"/>
      <c r="W1" s="35"/>
      <c r="X1" s="37"/>
      <c r="Y1" s="37"/>
      <c r="AA1" s="35"/>
      <c r="AB1" s="35"/>
      <c r="AD1" s="35"/>
      <c r="AE1" s="35"/>
      <c r="AG1" s="35"/>
      <c r="AH1" s="35"/>
      <c r="AI1" s="35"/>
      <c r="AJ1" s="35"/>
      <c r="AK1" s="37"/>
    </row>
    <row r="2" spans="1:38" s="38" customFormat="1" ht="6.75" customHeight="1" x14ac:dyDescent="0.35">
      <c r="A2" s="33"/>
      <c r="B2" s="39" t="s">
        <v>54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1"/>
      <c r="AD2" s="41"/>
      <c r="AE2" s="41"/>
    </row>
    <row r="3" spans="1:38" s="38" customFormat="1" ht="42" customHeight="1" x14ac:dyDescent="0.35">
      <c r="A3" s="33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1"/>
      <c r="AD3" s="41"/>
      <c r="AE3" s="41"/>
    </row>
    <row r="4" spans="1:38" s="38" customFormat="1" ht="21.75" customHeight="1" x14ac:dyDescent="0.35">
      <c r="A4" s="33"/>
      <c r="B4" s="40" t="s">
        <v>55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1"/>
      <c r="AD4" s="41"/>
      <c r="AE4" s="41"/>
    </row>
    <row r="5" spans="1:38" s="38" customFormat="1" ht="24" customHeight="1" thickBot="1" x14ac:dyDescent="0.3">
      <c r="A5" s="33"/>
      <c r="B5" s="42"/>
      <c r="C5" s="42"/>
      <c r="D5" s="42"/>
      <c r="E5" s="42"/>
      <c r="F5" s="42"/>
      <c r="G5" s="42"/>
      <c r="H5" s="42"/>
      <c r="I5" s="42"/>
      <c r="J5" s="42"/>
      <c r="K5" s="43"/>
      <c r="L5" s="44"/>
      <c r="M5" s="42"/>
      <c r="N5" s="42"/>
      <c r="O5" s="45"/>
      <c r="P5" s="42"/>
      <c r="Q5" s="42"/>
      <c r="S5" s="42"/>
      <c r="T5" s="42"/>
      <c r="W5" s="42"/>
      <c r="X5" s="42"/>
      <c r="Y5" s="42"/>
      <c r="Z5" s="42"/>
      <c r="AC5" s="42"/>
      <c r="AF5" s="42"/>
      <c r="AJ5" s="42"/>
      <c r="AK5" s="42"/>
      <c r="AL5" s="42"/>
    </row>
    <row r="6" spans="1:38" s="38" customFormat="1" ht="48.75" customHeight="1" thickBot="1" x14ac:dyDescent="0.3">
      <c r="A6" s="46" t="s">
        <v>56</v>
      </c>
      <c r="B6" s="47" t="s">
        <v>57</v>
      </c>
      <c r="C6" s="48" t="s">
        <v>58</v>
      </c>
      <c r="D6" s="49"/>
      <c r="E6" s="50" t="s">
        <v>59</v>
      </c>
      <c r="F6" s="51"/>
      <c r="G6" s="52"/>
      <c r="H6" s="53" t="s">
        <v>60</v>
      </c>
      <c r="I6" s="54"/>
      <c r="J6" s="55"/>
      <c r="K6" s="56" t="s">
        <v>61</v>
      </c>
      <c r="L6" s="57"/>
      <c r="M6" s="58"/>
      <c r="N6" s="56" t="s">
        <v>62</v>
      </c>
      <c r="O6" s="57"/>
      <c r="P6" s="58"/>
      <c r="Q6" s="56" t="s">
        <v>63</v>
      </c>
      <c r="R6" s="57"/>
      <c r="S6" s="58"/>
      <c r="T6" s="59" t="s">
        <v>64</v>
      </c>
      <c r="U6" s="60"/>
      <c r="V6" s="55"/>
      <c r="W6" s="60" t="s">
        <v>65</v>
      </c>
      <c r="X6" s="60"/>
      <c r="Y6" s="61"/>
      <c r="Z6" s="59" t="s">
        <v>66</v>
      </c>
      <c r="AA6" s="60"/>
      <c r="AB6" s="55"/>
      <c r="AC6" s="62" t="s">
        <v>67</v>
      </c>
      <c r="AD6" s="63"/>
      <c r="AE6" s="64"/>
      <c r="AF6" s="59" t="s">
        <v>68</v>
      </c>
      <c r="AG6" s="60"/>
      <c r="AH6" s="55"/>
    </row>
    <row r="7" spans="1:38" s="38" customFormat="1" ht="54" customHeight="1" thickBot="1" x14ac:dyDescent="0.3">
      <c r="A7" s="65"/>
      <c r="B7" s="66"/>
      <c r="C7" s="67"/>
      <c r="D7" s="68"/>
      <c r="E7" s="69" t="s">
        <v>69</v>
      </c>
      <c r="F7" s="70" t="s">
        <v>70</v>
      </c>
      <c r="G7" s="71" t="s">
        <v>71</v>
      </c>
      <c r="H7" s="69" t="s">
        <v>69</v>
      </c>
      <c r="I7" s="70" t="s">
        <v>70</v>
      </c>
      <c r="J7" s="71" t="s">
        <v>71</v>
      </c>
      <c r="K7" s="69" t="s">
        <v>69</v>
      </c>
      <c r="L7" s="70" t="s">
        <v>70</v>
      </c>
      <c r="M7" s="71" t="s">
        <v>71</v>
      </c>
      <c r="N7" s="69" t="s">
        <v>69</v>
      </c>
      <c r="O7" s="70" t="s">
        <v>70</v>
      </c>
      <c r="P7" s="71" t="s">
        <v>71</v>
      </c>
      <c r="Q7" s="69" t="s">
        <v>69</v>
      </c>
      <c r="R7" s="70" t="s">
        <v>70</v>
      </c>
      <c r="S7" s="71" t="s">
        <v>71</v>
      </c>
      <c r="T7" s="69" t="s">
        <v>69</v>
      </c>
      <c r="U7" s="70" t="s">
        <v>70</v>
      </c>
      <c r="V7" s="71" t="s">
        <v>71</v>
      </c>
      <c r="W7" s="69" t="s">
        <v>69</v>
      </c>
      <c r="X7" s="70" t="s">
        <v>70</v>
      </c>
      <c r="Y7" s="71" t="s">
        <v>71</v>
      </c>
      <c r="Z7" s="69" t="s">
        <v>69</v>
      </c>
      <c r="AA7" s="70" t="s">
        <v>70</v>
      </c>
      <c r="AB7" s="71" t="s">
        <v>71</v>
      </c>
      <c r="AC7" s="69" t="s">
        <v>69</v>
      </c>
      <c r="AD7" s="70" t="s">
        <v>70</v>
      </c>
      <c r="AE7" s="71" t="s">
        <v>71</v>
      </c>
      <c r="AF7" s="69" t="s">
        <v>69</v>
      </c>
      <c r="AG7" s="70" t="s">
        <v>70</v>
      </c>
      <c r="AH7" s="71" t="s">
        <v>71</v>
      </c>
    </row>
    <row r="8" spans="1:38" s="82" customFormat="1" ht="15" thickBot="1" x14ac:dyDescent="0.25">
      <c r="A8" s="72">
        <v>1</v>
      </c>
      <c r="B8" s="73">
        <v>2</v>
      </c>
      <c r="C8" s="74">
        <v>3</v>
      </c>
      <c r="D8" s="75"/>
      <c r="E8" s="76">
        <v>4</v>
      </c>
      <c r="F8" s="77">
        <v>5</v>
      </c>
      <c r="G8" s="78">
        <v>6</v>
      </c>
      <c r="H8" s="79">
        <v>7</v>
      </c>
      <c r="I8" s="78">
        <v>8</v>
      </c>
      <c r="J8" s="77">
        <v>9</v>
      </c>
      <c r="K8" s="79">
        <v>10</v>
      </c>
      <c r="L8" s="78">
        <v>11</v>
      </c>
      <c r="M8" s="78">
        <v>12</v>
      </c>
      <c r="N8" s="79">
        <v>13</v>
      </c>
      <c r="O8" s="78">
        <v>14</v>
      </c>
      <c r="P8" s="78">
        <v>15</v>
      </c>
      <c r="Q8" s="79">
        <v>13</v>
      </c>
      <c r="R8" s="78">
        <v>14</v>
      </c>
      <c r="S8" s="78">
        <v>15</v>
      </c>
      <c r="T8" s="79">
        <v>16</v>
      </c>
      <c r="U8" s="78">
        <v>17</v>
      </c>
      <c r="V8" s="78">
        <v>18</v>
      </c>
      <c r="W8" s="80">
        <v>19</v>
      </c>
      <c r="X8" s="81">
        <v>20</v>
      </c>
      <c r="Y8" s="81">
        <v>21</v>
      </c>
      <c r="Z8" s="80">
        <v>22</v>
      </c>
      <c r="AA8" s="81">
        <v>23</v>
      </c>
      <c r="AB8" s="81">
        <v>24</v>
      </c>
      <c r="AC8" s="80">
        <v>25</v>
      </c>
      <c r="AD8" s="81">
        <v>26</v>
      </c>
      <c r="AE8" s="81">
        <v>27</v>
      </c>
      <c r="AF8" s="80">
        <v>25</v>
      </c>
      <c r="AG8" s="81">
        <v>26</v>
      </c>
      <c r="AH8" s="81">
        <v>27</v>
      </c>
    </row>
    <row r="9" spans="1:38" ht="18.75" customHeight="1" x14ac:dyDescent="0.2">
      <c r="A9" s="83" t="s">
        <v>72</v>
      </c>
      <c r="B9" s="84">
        <v>2111</v>
      </c>
      <c r="C9" s="85" t="s">
        <v>73</v>
      </c>
      <c r="D9" s="86"/>
      <c r="E9" s="87">
        <f>H9+T9+W9+Z9+AC9++AF9</f>
        <v>5076397.2</v>
      </c>
      <c r="F9" s="88">
        <f>I9+U9+X9+AA9+AD9++AG9</f>
        <v>5075312.8100000005</v>
      </c>
      <c r="G9" s="89">
        <f>E9-F9</f>
        <v>1084.3899999996647</v>
      </c>
      <c r="H9" s="87">
        <f>K9+N9+Q9</f>
        <v>5076397.2</v>
      </c>
      <c r="I9" s="88">
        <f>L9+O9+R9</f>
        <v>5075312.8100000005</v>
      </c>
      <c r="J9" s="90">
        <f>H9-I9</f>
        <v>1084.3899999996647</v>
      </c>
      <c r="K9" s="91">
        <v>5045000</v>
      </c>
      <c r="L9" s="92">
        <v>5043915.6100000003</v>
      </c>
      <c r="M9" s="93">
        <f>K9-L9</f>
        <v>1084.3899999996647</v>
      </c>
      <c r="N9" s="91">
        <v>31397.200000000001</v>
      </c>
      <c r="O9" s="92">
        <v>31397.200000000001</v>
      </c>
      <c r="P9" s="93">
        <f>N9-O9</f>
        <v>0</v>
      </c>
      <c r="Q9" s="91">
        <v>0</v>
      </c>
      <c r="R9" s="92">
        <v>0</v>
      </c>
      <c r="S9" s="93">
        <f>Q9-R9</f>
        <v>0</v>
      </c>
      <c r="T9" s="91">
        <v>0</v>
      </c>
      <c r="U9" s="92">
        <v>0</v>
      </c>
      <c r="V9" s="93">
        <f>T9-U9</f>
        <v>0</v>
      </c>
      <c r="W9" s="91">
        <v>0</v>
      </c>
      <c r="X9" s="92">
        <v>0</v>
      </c>
      <c r="Y9" s="93">
        <f>W9-X9</f>
        <v>0</v>
      </c>
      <c r="Z9" s="91">
        <v>0</v>
      </c>
      <c r="AA9" s="92">
        <v>0</v>
      </c>
      <c r="AB9" s="93">
        <f t="shared" ref="AB9:AB26" si="0">Z9-AA9</f>
        <v>0</v>
      </c>
      <c r="AC9" s="91">
        <v>0</v>
      </c>
      <c r="AD9" s="92">
        <v>0</v>
      </c>
      <c r="AE9" s="93">
        <f>AC9-AD9</f>
        <v>0</v>
      </c>
      <c r="AF9" s="91">
        <v>0</v>
      </c>
      <c r="AG9" s="92">
        <v>0</v>
      </c>
      <c r="AH9" s="93">
        <f>AF9-AG9</f>
        <v>0</v>
      </c>
      <c r="AI9" s="94"/>
      <c r="AJ9" s="94"/>
      <c r="AK9" s="94"/>
    </row>
    <row r="10" spans="1:38" ht="18.75" customHeight="1" x14ac:dyDescent="0.2">
      <c r="A10" s="83"/>
      <c r="B10" s="95">
        <v>2120</v>
      </c>
      <c r="C10" s="96" t="s">
        <v>74</v>
      </c>
      <c r="D10" s="97"/>
      <c r="E10" s="98">
        <f t="shared" ref="E10:F26" si="1">H10+T10+W10+Z10+AC10++AF10</f>
        <v>1082769.08</v>
      </c>
      <c r="F10" s="99">
        <f t="shared" si="1"/>
        <v>1082768.3700000001</v>
      </c>
      <c r="G10" s="100">
        <f>E10-F10</f>
        <v>0.7099999999627471</v>
      </c>
      <c r="H10" s="98">
        <f>K10+N10+Q10</f>
        <v>1082769.08</v>
      </c>
      <c r="I10" s="99">
        <f>L10+O10+R10</f>
        <v>1082768.3700000001</v>
      </c>
      <c r="J10" s="101">
        <f>H10-I10</f>
        <v>0.7099999999627471</v>
      </c>
      <c r="K10" s="102">
        <v>1075860</v>
      </c>
      <c r="L10" s="103">
        <v>1075859.29</v>
      </c>
      <c r="M10" s="104">
        <f>K10-L10</f>
        <v>0.7099999999627471</v>
      </c>
      <c r="N10" s="103">
        <v>6909.08</v>
      </c>
      <c r="O10" s="103">
        <v>6909.08</v>
      </c>
      <c r="P10" s="104">
        <f>N10-O10</f>
        <v>0</v>
      </c>
      <c r="Q10" s="102">
        <v>0</v>
      </c>
      <c r="R10" s="103">
        <v>0</v>
      </c>
      <c r="S10" s="104">
        <f>Q10-R10</f>
        <v>0</v>
      </c>
      <c r="T10" s="102">
        <v>0</v>
      </c>
      <c r="U10" s="103">
        <v>0</v>
      </c>
      <c r="V10" s="104">
        <f>T10-U10</f>
        <v>0</v>
      </c>
      <c r="W10" s="102">
        <v>0</v>
      </c>
      <c r="X10" s="103">
        <v>0</v>
      </c>
      <c r="Y10" s="104">
        <f>W10-X10</f>
        <v>0</v>
      </c>
      <c r="Z10" s="102">
        <v>0</v>
      </c>
      <c r="AA10" s="103">
        <v>0</v>
      </c>
      <c r="AB10" s="104">
        <f t="shared" si="0"/>
        <v>0</v>
      </c>
      <c r="AC10" s="102">
        <v>0</v>
      </c>
      <c r="AD10" s="103">
        <v>0</v>
      </c>
      <c r="AE10" s="104">
        <f>AC10-AD10</f>
        <v>0</v>
      </c>
      <c r="AF10" s="102">
        <v>0</v>
      </c>
      <c r="AG10" s="103">
        <v>0</v>
      </c>
      <c r="AH10" s="104">
        <f>AF10-AG10</f>
        <v>0</v>
      </c>
      <c r="AI10" s="94"/>
      <c r="AJ10" s="94"/>
      <c r="AK10" s="94"/>
    </row>
    <row r="11" spans="1:38" ht="18.75" customHeight="1" x14ac:dyDescent="0.2">
      <c r="A11" s="83"/>
      <c r="B11" s="95">
        <v>2210</v>
      </c>
      <c r="C11" s="96" t="s">
        <v>2</v>
      </c>
      <c r="D11" s="97"/>
      <c r="E11" s="98">
        <f t="shared" si="1"/>
        <v>166748.28</v>
      </c>
      <c r="F11" s="99">
        <f t="shared" si="1"/>
        <v>166717.28</v>
      </c>
      <c r="G11" s="100">
        <f t="shared" ref="G11:G25" si="2">E11-F11</f>
        <v>31</v>
      </c>
      <c r="H11" s="98">
        <f t="shared" ref="H11:I26" si="3">K11+N11+Q11</f>
        <v>90822</v>
      </c>
      <c r="I11" s="99">
        <f t="shared" si="3"/>
        <v>90822</v>
      </c>
      <c r="J11" s="101">
        <f t="shared" ref="J11:J25" si="4">H11-I11</f>
        <v>0</v>
      </c>
      <c r="K11" s="102">
        <v>90822</v>
      </c>
      <c r="L11" s="103">
        <v>90822</v>
      </c>
      <c r="M11" s="104">
        <f t="shared" ref="M11:M25" si="5">K11-L11</f>
        <v>0</v>
      </c>
      <c r="N11" s="102">
        <v>0</v>
      </c>
      <c r="O11" s="103">
        <v>0</v>
      </c>
      <c r="P11" s="104">
        <f t="shared" ref="P11:P25" si="6">N11-O11</f>
        <v>0</v>
      </c>
      <c r="Q11" s="102">
        <v>0</v>
      </c>
      <c r="R11" s="103">
        <v>0</v>
      </c>
      <c r="S11" s="104">
        <f t="shared" ref="S11:S25" si="7">Q11-R11</f>
        <v>0</v>
      </c>
      <c r="T11" s="102">
        <v>1000</v>
      </c>
      <c r="U11" s="103">
        <v>969</v>
      </c>
      <c r="V11" s="104">
        <f t="shared" ref="V11:V25" si="8">T11-U11</f>
        <v>31</v>
      </c>
      <c r="W11" s="102">
        <v>74926.28</v>
      </c>
      <c r="X11" s="103">
        <v>74926.28</v>
      </c>
      <c r="Y11" s="104">
        <f t="shared" ref="Y11:Y25" si="9">W11-X11</f>
        <v>0</v>
      </c>
      <c r="Z11" s="102">
        <v>0</v>
      </c>
      <c r="AA11" s="103">
        <v>0</v>
      </c>
      <c r="AB11" s="104">
        <f t="shared" si="0"/>
        <v>0</v>
      </c>
      <c r="AC11" s="102">
        <v>0</v>
      </c>
      <c r="AD11" s="103">
        <v>0</v>
      </c>
      <c r="AE11" s="104">
        <f t="shared" ref="AE11:AE25" si="10">AC11-AD11</f>
        <v>0</v>
      </c>
      <c r="AF11" s="102">
        <v>0</v>
      </c>
      <c r="AG11" s="103">
        <v>0</v>
      </c>
      <c r="AH11" s="104">
        <f t="shared" ref="AH11:AH25" si="11">AF11-AG11</f>
        <v>0</v>
      </c>
      <c r="AI11" s="94"/>
      <c r="AJ11" s="94"/>
      <c r="AK11" s="94"/>
    </row>
    <row r="12" spans="1:38" ht="18.75" customHeight="1" x14ac:dyDescent="0.2">
      <c r="A12" s="83"/>
      <c r="B12" s="95">
        <v>2220</v>
      </c>
      <c r="C12" s="105" t="s">
        <v>75</v>
      </c>
      <c r="D12" s="106"/>
      <c r="E12" s="98">
        <f t="shared" si="1"/>
        <v>0</v>
      </c>
      <c r="F12" s="99">
        <f t="shared" si="1"/>
        <v>0</v>
      </c>
      <c r="G12" s="100">
        <f t="shared" si="2"/>
        <v>0</v>
      </c>
      <c r="H12" s="98">
        <f>K12+N12+Q12</f>
        <v>0</v>
      </c>
      <c r="I12" s="99">
        <f t="shared" si="3"/>
        <v>0</v>
      </c>
      <c r="J12" s="101">
        <f t="shared" si="4"/>
        <v>0</v>
      </c>
      <c r="K12" s="102">
        <v>0</v>
      </c>
      <c r="L12" s="103">
        <v>0</v>
      </c>
      <c r="M12" s="104">
        <f t="shared" si="5"/>
        <v>0</v>
      </c>
      <c r="N12" s="102">
        <v>0</v>
      </c>
      <c r="O12" s="103">
        <v>0</v>
      </c>
      <c r="P12" s="104">
        <f t="shared" si="6"/>
        <v>0</v>
      </c>
      <c r="Q12" s="102">
        <v>0</v>
      </c>
      <c r="R12" s="103">
        <v>0</v>
      </c>
      <c r="S12" s="104">
        <f t="shared" si="7"/>
        <v>0</v>
      </c>
      <c r="T12" s="102">
        <v>0</v>
      </c>
      <c r="U12" s="103">
        <v>0</v>
      </c>
      <c r="V12" s="104">
        <f t="shared" si="8"/>
        <v>0</v>
      </c>
      <c r="W12" s="102">
        <v>0</v>
      </c>
      <c r="X12" s="103">
        <v>0</v>
      </c>
      <c r="Y12" s="104">
        <f t="shared" si="9"/>
        <v>0</v>
      </c>
      <c r="Z12" s="102">
        <v>0</v>
      </c>
      <c r="AA12" s="103">
        <v>0</v>
      </c>
      <c r="AB12" s="104">
        <f t="shared" si="0"/>
        <v>0</v>
      </c>
      <c r="AC12" s="102">
        <v>0</v>
      </c>
      <c r="AD12" s="103">
        <v>0</v>
      </c>
      <c r="AE12" s="104">
        <f t="shared" si="10"/>
        <v>0</v>
      </c>
      <c r="AF12" s="102">
        <v>0</v>
      </c>
      <c r="AG12" s="103">
        <v>0</v>
      </c>
      <c r="AH12" s="104">
        <f t="shared" si="11"/>
        <v>0</v>
      </c>
      <c r="AI12" s="94"/>
      <c r="AJ12" s="94"/>
      <c r="AK12" s="94"/>
    </row>
    <row r="13" spans="1:38" ht="18.75" customHeight="1" x14ac:dyDescent="0.2">
      <c r="A13" s="83"/>
      <c r="B13" s="95">
        <v>2230</v>
      </c>
      <c r="C13" s="96" t="s">
        <v>76</v>
      </c>
      <c r="D13" s="97"/>
      <c r="E13" s="98">
        <f t="shared" si="1"/>
        <v>1328000</v>
      </c>
      <c r="F13" s="99">
        <f t="shared" si="1"/>
        <v>1327217.6599999999</v>
      </c>
      <c r="G13" s="100">
        <f t="shared" si="2"/>
        <v>782.34000000008382</v>
      </c>
      <c r="H13" s="98">
        <f t="shared" si="3"/>
        <v>808000</v>
      </c>
      <c r="I13" s="99">
        <f t="shared" si="3"/>
        <v>807357.59</v>
      </c>
      <c r="J13" s="101">
        <f t="shared" si="4"/>
        <v>642.4100000000326</v>
      </c>
      <c r="K13" s="102">
        <v>808000</v>
      </c>
      <c r="L13" s="103">
        <v>807357.59</v>
      </c>
      <c r="M13" s="104">
        <f t="shared" si="5"/>
        <v>642.4100000000326</v>
      </c>
      <c r="N13" s="102">
        <v>0</v>
      </c>
      <c r="O13" s="103">
        <v>0</v>
      </c>
      <c r="P13" s="104">
        <f t="shared" si="6"/>
        <v>0</v>
      </c>
      <c r="Q13" s="102">
        <v>0</v>
      </c>
      <c r="R13" s="103">
        <v>0</v>
      </c>
      <c r="S13" s="104">
        <f t="shared" si="7"/>
        <v>0</v>
      </c>
      <c r="T13" s="102">
        <v>520000</v>
      </c>
      <c r="U13" s="103">
        <v>519860.07</v>
      </c>
      <c r="V13" s="104">
        <f t="shared" si="8"/>
        <v>139.92999999999302</v>
      </c>
      <c r="W13" s="102">
        <v>0</v>
      </c>
      <c r="X13" s="103">
        <v>0</v>
      </c>
      <c r="Y13" s="104">
        <f t="shared" si="9"/>
        <v>0</v>
      </c>
      <c r="Z13" s="102">
        <v>0</v>
      </c>
      <c r="AA13" s="103">
        <v>0</v>
      </c>
      <c r="AB13" s="104">
        <f t="shared" si="0"/>
        <v>0</v>
      </c>
      <c r="AC13" s="102">
        <v>0</v>
      </c>
      <c r="AD13" s="103">
        <v>0</v>
      </c>
      <c r="AE13" s="104">
        <f t="shared" si="10"/>
        <v>0</v>
      </c>
      <c r="AF13" s="102">
        <v>0</v>
      </c>
      <c r="AG13" s="103">
        <v>0</v>
      </c>
      <c r="AH13" s="104">
        <f t="shared" si="11"/>
        <v>0</v>
      </c>
      <c r="AI13" s="94"/>
      <c r="AJ13" s="94"/>
      <c r="AK13" s="94"/>
    </row>
    <row r="14" spans="1:38" ht="18.75" customHeight="1" x14ac:dyDescent="0.2">
      <c r="A14" s="83"/>
      <c r="B14" s="95">
        <v>2240</v>
      </c>
      <c r="C14" s="96" t="s">
        <v>25</v>
      </c>
      <c r="D14" s="97"/>
      <c r="E14" s="98">
        <f t="shared" si="1"/>
        <v>216000</v>
      </c>
      <c r="F14" s="99">
        <f t="shared" si="1"/>
        <v>215689.56</v>
      </c>
      <c r="G14" s="100">
        <f t="shared" si="2"/>
        <v>310.44000000000233</v>
      </c>
      <c r="H14" s="98">
        <f t="shared" si="3"/>
        <v>216000</v>
      </c>
      <c r="I14" s="99">
        <f t="shared" si="3"/>
        <v>215689.56</v>
      </c>
      <c r="J14" s="101">
        <f t="shared" si="4"/>
        <v>310.44000000000233</v>
      </c>
      <c r="K14" s="102">
        <v>216000</v>
      </c>
      <c r="L14" s="103">
        <v>215689.56</v>
      </c>
      <c r="M14" s="104">
        <f t="shared" si="5"/>
        <v>310.44000000000233</v>
      </c>
      <c r="N14" s="102">
        <v>0</v>
      </c>
      <c r="O14" s="103">
        <v>0</v>
      </c>
      <c r="P14" s="104">
        <f t="shared" si="6"/>
        <v>0</v>
      </c>
      <c r="Q14" s="102">
        <v>0</v>
      </c>
      <c r="R14" s="103">
        <v>0</v>
      </c>
      <c r="S14" s="104">
        <f t="shared" si="7"/>
        <v>0</v>
      </c>
      <c r="T14" s="102">
        <v>0</v>
      </c>
      <c r="U14" s="103">
        <v>0</v>
      </c>
      <c r="V14" s="104">
        <f t="shared" si="8"/>
        <v>0</v>
      </c>
      <c r="W14" s="102">
        <v>0</v>
      </c>
      <c r="X14" s="103">
        <v>0</v>
      </c>
      <c r="Y14" s="104">
        <f t="shared" si="9"/>
        <v>0</v>
      </c>
      <c r="Z14" s="102">
        <v>0</v>
      </c>
      <c r="AA14" s="103">
        <v>0</v>
      </c>
      <c r="AB14" s="104">
        <f t="shared" si="0"/>
        <v>0</v>
      </c>
      <c r="AC14" s="102">
        <v>0</v>
      </c>
      <c r="AD14" s="103">
        <v>0</v>
      </c>
      <c r="AE14" s="104">
        <f t="shared" si="10"/>
        <v>0</v>
      </c>
      <c r="AF14" s="102">
        <v>0</v>
      </c>
      <c r="AG14" s="103">
        <v>0</v>
      </c>
      <c r="AH14" s="104">
        <f t="shared" si="11"/>
        <v>0</v>
      </c>
      <c r="AI14" s="94"/>
      <c r="AJ14" s="94"/>
      <c r="AK14" s="94"/>
    </row>
    <row r="15" spans="1:38" ht="18.75" customHeight="1" x14ac:dyDescent="0.2">
      <c r="A15" s="83"/>
      <c r="B15" s="95">
        <v>2250</v>
      </c>
      <c r="C15" s="96" t="s">
        <v>77</v>
      </c>
      <c r="D15" s="97"/>
      <c r="E15" s="98">
        <f t="shared" si="1"/>
        <v>4800</v>
      </c>
      <c r="F15" s="99">
        <f t="shared" si="1"/>
        <v>4712.6000000000004</v>
      </c>
      <c r="G15" s="100">
        <f t="shared" si="2"/>
        <v>87.399999999999636</v>
      </c>
      <c r="H15" s="98">
        <f t="shared" si="3"/>
        <v>4800</v>
      </c>
      <c r="I15" s="99">
        <f t="shared" si="3"/>
        <v>4712.6000000000004</v>
      </c>
      <c r="J15" s="101">
        <f t="shared" si="4"/>
        <v>87.399999999999636</v>
      </c>
      <c r="K15" s="102">
        <v>4800</v>
      </c>
      <c r="L15" s="103">
        <v>4712.6000000000004</v>
      </c>
      <c r="M15" s="104">
        <f t="shared" si="5"/>
        <v>87.399999999999636</v>
      </c>
      <c r="N15" s="102">
        <v>0</v>
      </c>
      <c r="O15" s="103">
        <v>0</v>
      </c>
      <c r="P15" s="104">
        <f t="shared" si="6"/>
        <v>0</v>
      </c>
      <c r="Q15" s="102">
        <v>0</v>
      </c>
      <c r="R15" s="103">
        <v>0</v>
      </c>
      <c r="S15" s="104">
        <f t="shared" si="7"/>
        <v>0</v>
      </c>
      <c r="T15" s="102">
        <v>0</v>
      </c>
      <c r="U15" s="103">
        <v>0</v>
      </c>
      <c r="V15" s="104">
        <f t="shared" si="8"/>
        <v>0</v>
      </c>
      <c r="W15" s="102">
        <v>0</v>
      </c>
      <c r="X15" s="103">
        <v>0</v>
      </c>
      <c r="Y15" s="104">
        <f t="shared" si="9"/>
        <v>0</v>
      </c>
      <c r="Z15" s="102">
        <v>0</v>
      </c>
      <c r="AA15" s="103">
        <v>0</v>
      </c>
      <c r="AB15" s="104">
        <f t="shared" si="0"/>
        <v>0</v>
      </c>
      <c r="AC15" s="102">
        <v>0</v>
      </c>
      <c r="AD15" s="103">
        <v>0</v>
      </c>
      <c r="AE15" s="104">
        <f t="shared" si="10"/>
        <v>0</v>
      </c>
      <c r="AF15" s="102">
        <v>0</v>
      </c>
      <c r="AG15" s="103">
        <v>0</v>
      </c>
      <c r="AH15" s="104">
        <f t="shared" si="11"/>
        <v>0</v>
      </c>
      <c r="AI15" s="94"/>
      <c r="AJ15" s="94"/>
      <c r="AK15" s="94"/>
    </row>
    <row r="16" spans="1:38" ht="18.75" customHeight="1" x14ac:dyDescent="0.2">
      <c r="A16" s="83"/>
      <c r="B16" s="95">
        <v>2271</v>
      </c>
      <c r="C16" s="96" t="s">
        <v>78</v>
      </c>
      <c r="D16" s="97"/>
      <c r="E16" s="98">
        <f t="shared" si="1"/>
        <v>550000</v>
      </c>
      <c r="F16" s="99">
        <f t="shared" si="1"/>
        <v>521784.92</v>
      </c>
      <c r="G16" s="100">
        <f t="shared" si="2"/>
        <v>28215.080000000016</v>
      </c>
      <c r="H16" s="98">
        <f t="shared" si="3"/>
        <v>550000</v>
      </c>
      <c r="I16" s="99">
        <f t="shared" si="3"/>
        <v>521784.92</v>
      </c>
      <c r="J16" s="101">
        <f t="shared" si="4"/>
        <v>28215.080000000016</v>
      </c>
      <c r="K16" s="102">
        <v>550000</v>
      </c>
      <c r="L16" s="103">
        <v>521784.92</v>
      </c>
      <c r="M16" s="104">
        <f t="shared" si="5"/>
        <v>28215.080000000016</v>
      </c>
      <c r="N16" s="102">
        <v>0</v>
      </c>
      <c r="O16" s="103">
        <v>0</v>
      </c>
      <c r="P16" s="104">
        <f t="shared" si="6"/>
        <v>0</v>
      </c>
      <c r="Q16" s="102">
        <v>0</v>
      </c>
      <c r="R16" s="103">
        <v>0</v>
      </c>
      <c r="S16" s="104">
        <f t="shared" si="7"/>
        <v>0</v>
      </c>
      <c r="T16" s="102">
        <v>0</v>
      </c>
      <c r="U16" s="103">
        <v>0</v>
      </c>
      <c r="V16" s="104">
        <f t="shared" si="8"/>
        <v>0</v>
      </c>
      <c r="W16" s="102">
        <v>0</v>
      </c>
      <c r="X16" s="103">
        <v>0</v>
      </c>
      <c r="Y16" s="104">
        <f t="shared" si="9"/>
        <v>0</v>
      </c>
      <c r="Z16" s="102">
        <v>0</v>
      </c>
      <c r="AA16" s="103">
        <v>0</v>
      </c>
      <c r="AB16" s="104">
        <f t="shared" si="0"/>
        <v>0</v>
      </c>
      <c r="AC16" s="102">
        <v>0</v>
      </c>
      <c r="AD16" s="103">
        <v>0</v>
      </c>
      <c r="AE16" s="104">
        <f t="shared" si="10"/>
        <v>0</v>
      </c>
      <c r="AF16" s="102">
        <v>0</v>
      </c>
      <c r="AG16" s="103">
        <v>0</v>
      </c>
      <c r="AH16" s="104">
        <f t="shared" si="11"/>
        <v>0</v>
      </c>
      <c r="AI16" s="94"/>
      <c r="AJ16" s="94"/>
      <c r="AK16" s="94"/>
    </row>
    <row r="17" spans="1:37" ht="18.75" customHeight="1" x14ac:dyDescent="0.2">
      <c r="A17" s="83"/>
      <c r="B17" s="95">
        <v>2272</v>
      </c>
      <c r="C17" s="96" t="s">
        <v>79</v>
      </c>
      <c r="D17" s="97"/>
      <c r="E17" s="98">
        <f t="shared" si="1"/>
        <v>42600</v>
      </c>
      <c r="F17" s="99">
        <f t="shared" si="1"/>
        <v>38934.870000000003</v>
      </c>
      <c r="G17" s="100">
        <f t="shared" si="2"/>
        <v>3665.1299999999974</v>
      </c>
      <c r="H17" s="98">
        <f t="shared" si="3"/>
        <v>42600</v>
      </c>
      <c r="I17" s="99">
        <f t="shared" si="3"/>
        <v>38934.870000000003</v>
      </c>
      <c r="J17" s="101">
        <f t="shared" si="4"/>
        <v>3665.1299999999974</v>
      </c>
      <c r="K17" s="102">
        <v>42600</v>
      </c>
      <c r="L17" s="103">
        <v>38934.870000000003</v>
      </c>
      <c r="M17" s="104">
        <f t="shared" si="5"/>
        <v>3665.1299999999974</v>
      </c>
      <c r="N17" s="102">
        <v>0</v>
      </c>
      <c r="O17" s="103">
        <v>0</v>
      </c>
      <c r="P17" s="104">
        <f t="shared" si="6"/>
        <v>0</v>
      </c>
      <c r="Q17" s="102">
        <v>0</v>
      </c>
      <c r="R17" s="103">
        <v>0</v>
      </c>
      <c r="S17" s="104">
        <f t="shared" si="7"/>
        <v>0</v>
      </c>
      <c r="T17" s="102">
        <v>0</v>
      </c>
      <c r="U17" s="103">
        <v>0</v>
      </c>
      <c r="V17" s="104">
        <f t="shared" si="8"/>
        <v>0</v>
      </c>
      <c r="W17" s="102">
        <v>0</v>
      </c>
      <c r="X17" s="103">
        <v>0</v>
      </c>
      <c r="Y17" s="104">
        <f t="shared" si="9"/>
        <v>0</v>
      </c>
      <c r="Z17" s="102">
        <v>0</v>
      </c>
      <c r="AA17" s="103">
        <v>0</v>
      </c>
      <c r="AB17" s="104">
        <f t="shared" si="0"/>
        <v>0</v>
      </c>
      <c r="AC17" s="102">
        <v>0</v>
      </c>
      <c r="AD17" s="103">
        <v>0</v>
      </c>
      <c r="AE17" s="104">
        <f t="shared" si="10"/>
        <v>0</v>
      </c>
      <c r="AF17" s="102">
        <v>0</v>
      </c>
      <c r="AG17" s="103">
        <v>0</v>
      </c>
      <c r="AH17" s="104">
        <f t="shared" si="11"/>
        <v>0</v>
      </c>
      <c r="AI17" s="94"/>
      <c r="AJ17" s="94"/>
      <c r="AK17" s="94"/>
    </row>
    <row r="18" spans="1:37" ht="18.75" customHeight="1" x14ac:dyDescent="0.2">
      <c r="A18" s="83"/>
      <c r="B18" s="95">
        <v>2273</v>
      </c>
      <c r="C18" s="96" t="s">
        <v>80</v>
      </c>
      <c r="D18" s="97"/>
      <c r="E18" s="98">
        <f t="shared" si="1"/>
        <v>196950</v>
      </c>
      <c r="F18" s="99">
        <f t="shared" si="1"/>
        <v>196912.7</v>
      </c>
      <c r="G18" s="100">
        <f t="shared" si="2"/>
        <v>37.299999999988358</v>
      </c>
      <c r="H18" s="98">
        <f t="shared" si="3"/>
        <v>196950</v>
      </c>
      <c r="I18" s="99">
        <f t="shared" si="3"/>
        <v>196912.7</v>
      </c>
      <c r="J18" s="101">
        <f t="shared" si="4"/>
        <v>37.299999999988358</v>
      </c>
      <c r="K18" s="102">
        <f>197000-50</f>
        <v>196950</v>
      </c>
      <c r="L18" s="103">
        <v>196912.7</v>
      </c>
      <c r="M18" s="104">
        <f t="shared" si="5"/>
        <v>37.299999999988358</v>
      </c>
      <c r="N18" s="102">
        <v>0</v>
      </c>
      <c r="O18" s="103">
        <v>0</v>
      </c>
      <c r="P18" s="104">
        <f t="shared" si="6"/>
        <v>0</v>
      </c>
      <c r="Q18" s="102">
        <v>0</v>
      </c>
      <c r="R18" s="103">
        <v>0</v>
      </c>
      <c r="S18" s="104">
        <f t="shared" si="7"/>
        <v>0</v>
      </c>
      <c r="T18" s="102">
        <v>0</v>
      </c>
      <c r="U18" s="103">
        <v>0</v>
      </c>
      <c r="V18" s="104">
        <f t="shared" si="8"/>
        <v>0</v>
      </c>
      <c r="W18" s="102">
        <v>0</v>
      </c>
      <c r="X18" s="103">
        <v>0</v>
      </c>
      <c r="Y18" s="104">
        <f t="shared" si="9"/>
        <v>0</v>
      </c>
      <c r="Z18" s="102">
        <v>0</v>
      </c>
      <c r="AA18" s="103">
        <v>0</v>
      </c>
      <c r="AB18" s="104">
        <f t="shared" si="0"/>
        <v>0</v>
      </c>
      <c r="AC18" s="102">
        <v>0</v>
      </c>
      <c r="AD18" s="103">
        <v>0</v>
      </c>
      <c r="AE18" s="104">
        <f t="shared" si="10"/>
        <v>0</v>
      </c>
      <c r="AF18" s="102">
        <v>0</v>
      </c>
      <c r="AG18" s="103">
        <v>0</v>
      </c>
      <c r="AH18" s="104">
        <f t="shared" si="11"/>
        <v>0</v>
      </c>
      <c r="AI18" s="94"/>
      <c r="AJ18" s="94"/>
      <c r="AK18" s="94"/>
    </row>
    <row r="19" spans="1:37" ht="18.75" customHeight="1" x14ac:dyDescent="0.2">
      <c r="A19" s="83"/>
      <c r="B19" s="95">
        <v>2274</v>
      </c>
      <c r="C19" s="96" t="s">
        <v>81</v>
      </c>
      <c r="D19" s="97"/>
      <c r="E19" s="98">
        <f t="shared" si="1"/>
        <v>70000</v>
      </c>
      <c r="F19" s="99">
        <f t="shared" si="1"/>
        <v>64895.42</v>
      </c>
      <c r="G19" s="100">
        <f t="shared" si="2"/>
        <v>5104.5800000000017</v>
      </c>
      <c r="H19" s="98">
        <f t="shared" si="3"/>
        <v>70000</v>
      </c>
      <c r="I19" s="99">
        <f t="shared" si="3"/>
        <v>64895.42</v>
      </c>
      <c r="J19" s="101">
        <f t="shared" si="4"/>
        <v>5104.5800000000017</v>
      </c>
      <c r="K19" s="102">
        <v>70000</v>
      </c>
      <c r="L19" s="103">
        <v>64895.42</v>
      </c>
      <c r="M19" s="104">
        <f t="shared" si="5"/>
        <v>5104.5800000000017</v>
      </c>
      <c r="N19" s="102">
        <v>0</v>
      </c>
      <c r="O19" s="103">
        <v>0</v>
      </c>
      <c r="P19" s="104">
        <f t="shared" si="6"/>
        <v>0</v>
      </c>
      <c r="Q19" s="102">
        <v>0</v>
      </c>
      <c r="R19" s="103">
        <v>0</v>
      </c>
      <c r="S19" s="104">
        <f t="shared" si="7"/>
        <v>0</v>
      </c>
      <c r="T19" s="102">
        <v>0</v>
      </c>
      <c r="U19" s="103">
        <v>0</v>
      </c>
      <c r="V19" s="104">
        <f t="shared" si="8"/>
        <v>0</v>
      </c>
      <c r="W19" s="102">
        <v>0</v>
      </c>
      <c r="X19" s="103">
        <v>0</v>
      </c>
      <c r="Y19" s="104">
        <f t="shared" si="9"/>
        <v>0</v>
      </c>
      <c r="Z19" s="102">
        <v>0</v>
      </c>
      <c r="AA19" s="103">
        <v>0</v>
      </c>
      <c r="AB19" s="104">
        <f t="shared" si="0"/>
        <v>0</v>
      </c>
      <c r="AC19" s="102">
        <v>0</v>
      </c>
      <c r="AD19" s="103">
        <v>0</v>
      </c>
      <c r="AE19" s="104">
        <f t="shared" si="10"/>
        <v>0</v>
      </c>
      <c r="AF19" s="102">
        <v>0</v>
      </c>
      <c r="AG19" s="103">
        <v>0</v>
      </c>
      <c r="AH19" s="104">
        <f t="shared" si="11"/>
        <v>0</v>
      </c>
      <c r="AI19" s="94"/>
      <c r="AJ19" s="94"/>
      <c r="AK19" s="94"/>
    </row>
    <row r="20" spans="1:37" ht="18.75" customHeight="1" x14ac:dyDescent="0.2">
      <c r="A20" s="83"/>
      <c r="B20" s="95">
        <v>2275</v>
      </c>
      <c r="C20" s="96" t="s">
        <v>82</v>
      </c>
      <c r="D20" s="97"/>
      <c r="E20" s="98">
        <f t="shared" si="1"/>
        <v>4600</v>
      </c>
      <c r="F20" s="99">
        <f t="shared" si="1"/>
        <v>4507.8</v>
      </c>
      <c r="G20" s="100">
        <f t="shared" si="2"/>
        <v>92.199999999999818</v>
      </c>
      <c r="H20" s="98">
        <f t="shared" si="3"/>
        <v>4600</v>
      </c>
      <c r="I20" s="99">
        <f t="shared" si="3"/>
        <v>4507.8</v>
      </c>
      <c r="J20" s="101">
        <f t="shared" si="4"/>
        <v>92.199999999999818</v>
      </c>
      <c r="K20" s="102">
        <v>4600</v>
      </c>
      <c r="L20" s="103">
        <v>4507.8</v>
      </c>
      <c r="M20" s="104">
        <f t="shared" si="5"/>
        <v>92.199999999999818</v>
      </c>
      <c r="N20" s="102">
        <v>0</v>
      </c>
      <c r="O20" s="103">
        <v>0</v>
      </c>
      <c r="P20" s="104">
        <f t="shared" si="6"/>
        <v>0</v>
      </c>
      <c r="Q20" s="102">
        <v>0</v>
      </c>
      <c r="R20" s="103">
        <v>0</v>
      </c>
      <c r="S20" s="104">
        <f t="shared" si="7"/>
        <v>0</v>
      </c>
      <c r="T20" s="102">
        <v>0</v>
      </c>
      <c r="U20" s="103">
        <v>0</v>
      </c>
      <c r="V20" s="104">
        <f t="shared" si="8"/>
        <v>0</v>
      </c>
      <c r="W20" s="102">
        <v>0</v>
      </c>
      <c r="X20" s="103">
        <v>0</v>
      </c>
      <c r="Y20" s="104">
        <f t="shared" si="9"/>
        <v>0</v>
      </c>
      <c r="Z20" s="102">
        <v>0</v>
      </c>
      <c r="AA20" s="103">
        <v>0</v>
      </c>
      <c r="AB20" s="104">
        <f t="shared" si="0"/>
        <v>0</v>
      </c>
      <c r="AC20" s="102">
        <v>0</v>
      </c>
      <c r="AD20" s="103">
        <v>0</v>
      </c>
      <c r="AE20" s="104">
        <f t="shared" si="10"/>
        <v>0</v>
      </c>
      <c r="AF20" s="102">
        <v>0</v>
      </c>
      <c r="AG20" s="103">
        <v>0</v>
      </c>
      <c r="AH20" s="104">
        <f t="shared" si="11"/>
        <v>0</v>
      </c>
      <c r="AI20" s="94"/>
      <c r="AJ20" s="94"/>
      <c r="AK20" s="94"/>
    </row>
    <row r="21" spans="1:37" ht="18.75" customHeight="1" x14ac:dyDescent="0.2">
      <c r="A21" s="83"/>
      <c r="B21" s="95">
        <v>2282</v>
      </c>
      <c r="C21" s="107" t="s">
        <v>83</v>
      </c>
      <c r="D21" s="108"/>
      <c r="E21" s="98">
        <f t="shared" si="1"/>
        <v>470</v>
      </c>
      <c r="F21" s="99">
        <f t="shared" si="1"/>
        <v>470</v>
      </c>
      <c r="G21" s="100">
        <f t="shared" si="2"/>
        <v>0</v>
      </c>
      <c r="H21" s="98">
        <f t="shared" si="3"/>
        <v>470</v>
      </c>
      <c r="I21" s="99">
        <f t="shared" si="3"/>
        <v>470</v>
      </c>
      <c r="J21" s="101">
        <f t="shared" si="4"/>
        <v>0</v>
      </c>
      <c r="K21" s="102">
        <v>470</v>
      </c>
      <c r="L21" s="103">
        <v>470</v>
      </c>
      <c r="M21" s="104">
        <f t="shared" si="5"/>
        <v>0</v>
      </c>
      <c r="N21" s="102">
        <v>0</v>
      </c>
      <c r="O21" s="103">
        <v>0</v>
      </c>
      <c r="P21" s="104">
        <f t="shared" si="6"/>
        <v>0</v>
      </c>
      <c r="Q21" s="102">
        <v>0</v>
      </c>
      <c r="R21" s="103">
        <v>0</v>
      </c>
      <c r="S21" s="104">
        <f t="shared" si="7"/>
        <v>0</v>
      </c>
      <c r="T21" s="102">
        <v>0</v>
      </c>
      <c r="U21" s="103">
        <v>0</v>
      </c>
      <c r="V21" s="104">
        <f t="shared" si="8"/>
        <v>0</v>
      </c>
      <c r="W21" s="102">
        <v>0</v>
      </c>
      <c r="X21" s="103">
        <v>0</v>
      </c>
      <c r="Y21" s="104">
        <f t="shared" si="9"/>
        <v>0</v>
      </c>
      <c r="Z21" s="102">
        <v>0</v>
      </c>
      <c r="AA21" s="103">
        <v>0</v>
      </c>
      <c r="AB21" s="104">
        <f t="shared" si="0"/>
        <v>0</v>
      </c>
      <c r="AC21" s="102">
        <v>0</v>
      </c>
      <c r="AD21" s="103">
        <v>0</v>
      </c>
      <c r="AE21" s="104">
        <f t="shared" si="10"/>
        <v>0</v>
      </c>
      <c r="AF21" s="102">
        <v>0</v>
      </c>
      <c r="AG21" s="103">
        <v>0</v>
      </c>
      <c r="AH21" s="104">
        <f t="shared" si="11"/>
        <v>0</v>
      </c>
      <c r="AI21" s="94"/>
      <c r="AJ21" s="94"/>
      <c r="AK21" s="94"/>
    </row>
    <row r="22" spans="1:37" ht="18.75" customHeight="1" x14ac:dyDescent="0.2">
      <c r="A22" s="83"/>
      <c r="B22" s="95">
        <v>2730</v>
      </c>
      <c r="C22" s="96" t="s">
        <v>84</v>
      </c>
      <c r="D22" s="97"/>
      <c r="E22" s="98">
        <f t="shared" si="1"/>
        <v>0</v>
      </c>
      <c r="F22" s="99">
        <f t="shared" si="1"/>
        <v>0</v>
      </c>
      <c r="G22" s="100">
        <f t="shared" si="2"/>
        <v>0</v>
      </c>
      <c r="H22" s="98">
        <f t="shared" si="3"/>
        <v>0</v>
      </c>
      <c r="I22" s="99">
        <f t="shared" si="3"/>
        <v>0</v>
      </c>
      <c r="J22" s="101">
        <f t="shared" si="4"/>
        <v>0</v>
      </c>
      <c r="K22" s="102">
        <v>0</v>
      </c>
      <c r="L22" s="103">
        <v>0</v>
      </c>
      <c r="M22" s="104">
        <f t="shared" si="5"/>
        <v>0</v>
      </c>
      <c r="N22" s="102">
        <v>0</v>
      </c>
      <c r="O22" s="103">
        <v>0</v>
      </c>
      <c r="P22" s="104">
        <f t="shared" si="6"/>
        <v>0</v>
      </c>
      <c r="Q22" s="102">
        <v>0</v>
      </c>
      <c r="R22" s="103">
        <v>0</v>
      </c>
      <c r="S22" s="104">
        <f t="shared" si="7"/>
        <v>0</v>
      </c>
      <c r="T22" s="102">
        <v>0</v>
      </c>
      <c r="U22" s="103">
        <v>0</v>
      </c>
      <c r="V22" s="104">
        <f t="shared" si="8"/>
        <v>0</v>
      </c>
      <c r="W22" s="102">
        <v>0</v>
      </c>
      <c r="X22" s="103">
        <v>0</v>
      </c>
      <c r="Y22" s="104">
        <f t="shared" si="9"/>
        <v>0</v>
      </c>
      <c r="Z22" s="102">
        <v>0</v>
      </c>
      <c r="AA22" s="103">
        <v>0</v>
      </c>
      <c r="AB22" s="104">
        <f t="shared" si="0"/>
        <v>0</v>
      </c>
      <c r="AC22" s="102">
        <v>0</v>
      </c>
      <c r="AD22" s="103">
        <v>0</v>
      </c>
      <c r="AE22" s="104">
        <f t="shared" si="10"/>
        <v>0</v>
      </c>
      <c r="AF22" s="102">
        <v>0</v>
      </c>
      <c r="AG22" s="103">
        <v>0</v>
      </c>
      <c r="AH22" s="104">
        <f t="shared" si="11"/>
        <v>0</v>
      </c>
      <c r="AI22" s="94"/>
      <c r="AJ22" s="94"/>
      <c r="AK22" s="94"/>
    </row>
    <row r="23" spans="1:37" ht="18.75" customHeight="1" x14ac:dyDescent="0.2">
      <c r="A23" s="83"/>
      <c r="B23" s="95">
        <v>2800</v>
      </c>
      <c r="C23" s="96" t="s">
        <v>85</v>
      </c>
      <c r="D23" s="97"/>
      <c r="E23" s="98">
        <f t="shared" si="1"/>
        <v>0</v>
      </c>
      <c r="F23" s="99">
        <f t="shared" si="1"/>
        <v>0</v>
      </c>
      <c r="G23" s="100">
        <f t="shared" si="2"/>
        <v>0</v>
      </c>
      <c r="H23" s="98">
        <f t="shared" si="3"/>
        <v>0</v>
      </c>
      <c r="I23" s="99">
        <f t="shared" si="3"/>
        <v>0</v>
      </c>
      <c r="J23" s="101">
        <f t="shared" si="4"/>
        <v>0</v>
      </c>
      <c r="K23" s="102">
        <v>0</v>
      </c>
      <c r="L23" s="103">
        <v>0</v>
      </c>
      <c r="M23" s="104">
        <f t="shared" si="5"/>
        <v>0</v>
      </c>
      <c r="N23" s="102">
        <v>0</v>
      </c>
      <c r="O23" s="103">
        <v>0</v>
      </c>
      <c r="P23" s="104">
        <f t="shared" si="6"/>
        <v>0</v>
      </c>
      <c r="Q23" s="102">
        <v>0</v>
      </c>
      <c r="R23" s="103">
        <v>0</v>
      </c>
      <c r="S23" s="104">
        <f t="shared" si="7"/>
        <v>0</v>
      </c>
      <c r="T23" s="102">
        <v>0</v>
      </c>
      <c r="U23" s="103">
        <v>0</v>
      </c>
      <c r="V23" s="104">
        <f t="shared" si="8"/>
        <v>0</v>
      </c>
      <c r="W23" s="102">
        <v>0</v>
      </c>
      <c r="X23" s="103">
        <v>0</v>
      </c>
      <c r="Y23" s="104">
        <f t="shared" si="9"/>
        <v>0</v>
      </c>
      <c r="Z23" s="102">
        <v>0</v>
      </c>
      <c r="AA23" s="103">
        <v>0</v>
      </c>
      <c r="AB23" s="104">
        <f t="shared" si="0"/>
        <v>0</v>
      </c>
      <c r="AC23" s="102">
        <v>0</v>
      </c>
      <c r="AD23" s="103">
        <v>0</v>
      </c>
      <c r="AE23" s="104">
        <f t="shared" si="10"/>
        <v>0</v>
      </c>
      <c r="AF23" s="102">
        <v>0</v>
      </c>
      <c r="AG23" s="103">
        <v>0</v>
      </c>
      <c r="AH23" s="104">
        <f t="shared" si="11"/>
        <v>0</v>
      </c>
      <c r="AI23" s="94"/>
      <c r="AJ23" s="94"/>
      <c r="AK23" s="94"/>
    </row>
    <row r="24" spans="1:37" ht="18.75" customHeight="1" x14ac:dyDescent="0.2">
      <c r="A24" s="83"/>
      <c r="B24" s="95">
        <v>3110</v>
      </c>
      <c r="C24" s="96" t="s">
        <v>86</v>
      </c>
      <c r="D24" s="97"/>
      <c r="E24" s="98">
        <f t="shared" si="1"/>
        <v>46000</v>
      </c>
      <c r="F24" s="99">
        <f t="shared" si="1"/>
        <v>45999</v>
      </c>
      <c r="G24" s="100">
        <f t="shared" si="2"/>
        <v>1</v>
      </c>
      <c r="H24" s="98">
        <f t="shared" si="3"/>
        <v>0</v>
      </c>
      <c r="I24" s="99">
        <f t="shared" si="3"/>
        <v>0</v>
      </c>
      <c r="J24" s="101">
        <f t="shared" si="4"/>
        <v>0</v>
      </c>
      <c r="K24" s="102">
        <v>0</v>
      </c>
      <c r="L24" s="103">
        <v>0</v>
      </c>
      <c r="M24" s="104">
        <f t="shared" si="5"/>
        <v>0</v>
      </c>
      <c r="N24" s="102">
        <v>0</v>
      </c>
      <c r="O24" s="103">
        <v>0</v>
      </c>
      <c r="P24" s="104">
        <f t="shared" si="6"/>
        <v>0</v>
      </c>
      <c r="Q24" s="102">
        <v>0</v>
      </c>
      <c r="R24" s="103">
        <v>0</v>
      </c>
      <c r="S24" s="104">
        <f t="shared" si="7"/>
        <v>0</v>
      </c>
      <c r="T24" s="102">
        <v>0</v>
      </c>
      <c r="U24" s="103">
        <v>0</v>
      </c>
      <c r="V24" s="104">
        <f t="shared" si="8"/>
        <v>0</v>
      </c>
      <c r="W24" s="102">
        <v>0</v>
      </c>
      <c r="X24" s="103">
        <v>0</v>
      </c>
      <c r="Y24" s="104">
        <f t="shared" si="9"/>
        <v>0</v>
      </c>
      <c r="Z24" s="102">
        <v>46000</v>
      </c>
      <c r="AA24" s="103">
        <v>45999</v>
      </c>
      <c r="AB24" s="104">
        <f t="shared" si="0"/>
        <v>1</v>
      </c>
      <c r="AC24" s="102">
        <v>0</v>
      </c>
      <c r="AD24" s="103">
        <v>0</v>
      </c>
      <c r="AE24" s="104">
        <f t="shared" si="10"/>
        <v>0</v>
      </c>
      <c r="AF24" s="102"/>
      <c r="AG24" s="103">
        <v>0</v>
      </c>
      <c r="AH24" s="104">
        <f t="shared" si="11"/>
        <v>0</v>
      </c>
      <c r="AI24" s="94"/>
      <c r="AJ24" s="94"/>
      <c r="AK24" s="94"/>
    </row>
    <row r="25" spans="1:37" ht="18.75" customHeight="1" x14ac:dyDescent="0.2">
      <c r="A25" s="83"/>
      <c r="B25" s="109">
        <v>3132</v>
      </c>
      <c r="C25" s="110" t="s">
        <v>87</v>
      </c>
      <c r="D25" s="111"/>
      <c r="E25" s="98">
        <f t="shared" si="1"/>
        <v>54205</v>
      </c>
      <c r="F25" s="99">
        <f t="shared" si="1"/>
        <v>54104.58</v>
      </c>
      <c r="G25" s="100">
        <f t="shared" si="2"/>
        <v>100.41999999999825</v>
      </c>
      <c r="H25" s="98">
        <f t="shared" si="3"/>
        <v>0</v>
      </c>
      <c r="I25" s="99">
        <f t="shared" si="3"/>
        <v>0</v>
      </c>
      <c r="J25" s="101">
        <f t="shared" si="4"/>
        <v>0</v>
      </c>
      <c r="K25" s="102">
        <v>0</v>
      </c>
      <c r="L25" s="103">
        <v>0</v>
      </c>
      <c r="M25" s="104">
        <f t="shared" si="5"/>
        <v>0</v>
      </c>
      <c r="N25" s="102">
        <v>0</v>
      </c>
      <c r="O25" s="103">
        <v>0</v>
      </c>
      <c r="P25" s="104">
        <f t="shared" si="6"/>
        <v>0</v>
      </c>
      <c r="Q25" s="102">
        <v>0</v>
      </c>
      <c r="R25" s="103">
        <v>0</v>
      </c>
      <c r="S25" s="104">
        <f t="shared" si="7"/>
        <v>0</v>
      </c>
      <c r="T25" s="102">
        <v>0</v>
      </c>
      <c r="U25" s="103">
        <v>0</v>
      </c>
      <c r="V25" s="104">
        <f t="shared" si="8"/>
        <v>0</v>
      </c>
      <c r="W25" s="102">
        <v>0</v>
      </c>
      <c r="X25" s="103">
        <v>0</v>
      </c>
      <c r="Y25" s="104">
        <f t="shared" si="9"/>
        <v>0</v>
      </c>
      <c r="Z25" s="102">
        <v>54205</v>
      </c>
      <c r="AA25" s="103">
        <v>54104.58</v>
      </c>
      <c r="AB25" s="104">
        <f t="shared" si="0"/>
        <v>100.41999999999825</v>
      </c>
      <c r="AC25" s="102">
        <v>0</v>
      </c>
      <c r="AD25" s="103">
        <v>0</v>
      </c>
      <c r="AE25" s="104">
        <f t="shared" si="10"/>
        <v>0</v>
      </c>
      <c r="AF25" s="102">
        <v>0</v>
      </c>
      <c r="AG25" s="103">
        <v>0</v>
      </c>
      <c r="AH25" s="104">
        <f t="shared" si="11"/>
        <v>0</v>
      </c>
      <c r="AI25" s="94"/>
      <c r="AJ25" s="94"/>
      <c r="AK25" s="94"/>
    </row>
    <row r="26" spans="1:37" ht="18.75" customHeight="1" thickBot="1" x14ac:dyDescent="0.25">
      <c r="A26" s="83"/>
      <c r="B26" s="109">
        <v>3142</v>
      </c>
      <c r="C26" s="112" t="s">
        <v>88</v>
      </c>
      <c r="D26" s="113"/>
      <c r="E26" s="114">
        <f t="shared" si="1"/>
        <v>0</v>
      </c>
      <c r="F26" s="115">
        <f t="shared" si="1"/>
        <v>0</v>
      </c>
      <c r="G26" s="116">
        <f>E26-F26</f>
        <v>0</v>
      </c>
      <c r="H26" s="114">
        <f t="shared" si="3"/>
        <v>0</v>
      </c>
      <c r="I26" s="115">
        <f t="shared" si="3"/>
        <v>0</v>
      </c>
      <c r="J26" s="117">
        <f>H26-I26</f>
        <v>0</v>
      </c>
      <c r="K26" s="118">
        <v>0</v>
      </c>
      <c r="L26" s="103">
        <v>0</v>
      </c>
      <c r="M26" s="119">
        <f>K26-L26</f>
        <v>0</v>
      </c>
      <c r="N26" s="118">
        <v>0</v>
      </c>
      <c r="O26" s="103">
        <v>0</v>
      </c>
      <c r="P26" s="119">
        <f>N26-O26</f>
        <v>0</v>
      </c>
      <c r="Q26" s="118">
        <v>0</v>
      </c>
      <c r="R26" s="103">
        <v>0</v>
      </c>
      <c r="S26" s="119">
        <f>Q26-R26</f>
        <v>0</v>
      </c>
      <c r="T26" s="118">
        <v>0</v>
      </c>
      <c r="U26" s="103">
        <v>0</v>
      </c>
      <c r="V26" s="119">
        <f>T26-U26</f>
        <v>0</v>
      </c>
      <c r="W26" s="118">
        <v>0</v>
      </c>
      <c r="X26" s="103">
        <v>0</v>
      </c>
      <c r="Y26" s="119">
        <f>W26-X26</f>
        <v>0</v>
      </c>
      <c r="Z26" s="118">
        <v>0</v>
      </c>
      <c r="AA26" s="103">
        <v>0</v>
      </c>
      <c r="AB26" s="119">
        <f t="shared" si="0"/>
        <v>0</v>
      </c>
      <c r="AC26" s="118">
        <v>0</v>
      </c>
      <c r="AD26" s="103">
        <v>0</v>
      </c>
      <c r="AE26" s="119">
        <f>AC26-AD26</f>
        <v>0</v>
      </c>
      <c r="AF26" s="118">
        <v>0</v>
      </c>
      <c r="AG26" s="103">
        <v>0</v>
      </c>
      <c r="AH26" s="119">
        <f>AF26-AG26</f>
        <v>0</v>
      </c>
      <c r="AI26" s="94"/>
      <c r="AJ26" s="94"/>
      <c r="AK26" s="94"/>
    </row>
    <row r="27" spans="1:37" ht="18.75" customHeight="1" thickBot="1" x14ac:dyDescent="0.25">
      <c r="A27" s="120" t="s">
        <v>89</v>
      </c>
      <c r="B27" s="121"/>
      <c r="C27" s="121"/>
      <c r="D27" s="121"/>
      <c r="E27" s="122">
        <f t="shared" ref="E27:J27" si="12">SUM(E9:E26)</f>
        <v>8839539.5600000005</v>
      </c>
      <c r="F27" s="123">
        <f t="shared" si="12"/>
        <v>8800027.5700000003</v>
      </c>
      <c r="G27" s="124">
        <f t="shared" si="12"/>
        <v>39511.989999999714</v>
      </c>
      <c r="H27" s="125">
        <f t="shared" si="12"/>
        <v>8143408.2800000003</v>
      </c>
      <c r="I27" s="126">
        <f t="shared" si="12"/>
        <v>8104168.6399999997</v>
      </c>
      <c r="J27" s="124">
        <f t="shared" si="12"/>
        <v>39239.639999999665</v>
      </c>
      <c r="K27" s="127">
        <f t="shared" ref="K27:S27" si="13">SUM(K9:K25)</f>
        <v>8105102</v>
      </c>
      <c r="L27" s="128">
        <f t="shared" si="13"/>
        <v>8065862.3599999994</v>
      </c>
      <c r="M27" s="129">
        <f t="shared" si="13"/>
        <v>39239.639999999665</v>
      </c>
      <c r="N27" s="127">
        <f>SUM(N9:N25)</f>
        <v>38306.28</v>
      </c>
      <c r="O27" s="128">
        <f>SUM(O9:O25)</f>
        <v>38306.28</v>
      </c>
      <c r="P27" s="129">
        <f>SUM(P9:P25)</f>
        <v>0</v>
      </c>
      <c r="Q27" s="127">
        <f t="shared" si="13"/>
        <v>0</v>
      </c>
      <c r="R27" s="128">
        <f t="shared" si="13"/>
        <v>0</v>
      </c>
      <c r="S27" s="129">
        <f t="shared" si="13"/>
        <v>0</v>
      </c>
      <c r="T27" s="130">
        <f>SUM(T9:T26)</f>
        <v>521000</v>
      </c>
      <c r="U27" s="128">
        <f>SUM(U9:U26)</f>
        <v>520829.07</v>
      </c>
      <c r="V27" s="129">
        <f>SUM(V9:V25)</f>
        <v>170.92999999999302</v>
      </c>
      <c r="W27" s="127">
        <f>SUM(W9:W26)</f>
        <v>74926.28</v>
      </c>
      <c r="X27" s="128">
        <f>SUM(X9:X26)</f>
        <v>74926.28</v>
      </c>
      <c r="Y27" s="129">
        <f>SUM(Y9:Y25)</f>
        <v>0</v>
      </c>
      <c r="Z27" s="130">
        <f>SUM(Z9:Z26)</f>
        <v>100205</v>
      </c>
      <c r="AA27" s="128">
        <f>SUM(AA9:AA26)</f>
        <v>100103.58</v>
      </c>
      <c r="AB27" s="129">
        <f>SUM(AB9:AB25)</f>
        <v>101.41999999999825</v>
      </c>
      <c r="AC27" s="131">
        <f>SUM(AC9:AC26)</f>
        <v>0</v>
      </c>
      <c r="AD27" s="132">
        <f>SUM(AD9:AD26)</f>
        <v>0</v>
      </c>
      <c r="AE27" s="129">
        <f>SUM(AE9:AE25)</f>
        <v>0</v>
      </c>
      <c r="AF27" s="130">
        <f>SUM(AF9:AF26)</f>
        <v>0</v>
      </c>
      <c r="AG27" s="128">
        <f>SUM(AG9:AG26)</f>
        <v>0</v>
      </c>
      <c r="AH27" s="129">
        <f>SUM(AH9:AH25)</f>
        <v>0</v>
      </c>
      <c r="AI27" s="94"/>
      <c r="AJ27" s="94"/>
      <c r="AK27" s="94"/>
    </row>
  </sheetData>
  <sheetProtection sheet="1" objects="1" scenarios="1"/>
  <mergeCells count="35">
    <mergeCell ref="C24:D24"/>
    <mergeCell ref="C25:D25"/>
    <mergeCell ref="C26:D26"/>
    <mergeCell ref="C18:D18"/>
    <mergeCell ref="C19:D19"/>
    <mergeCell ref="C20:D20"/>
    <mergeCell ref="C21:D21"/>
    <mergeCell ref="C22:D22"/>
    <mergeCell ref="C23:D23"/>
    <mergeCell ref="A9:A26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T6:V6"/>
    <mergeCell ref="W6:Y6"/>
    <mergeCell ref="Z6:AB6"/>
    <mergeCell ref="AC6:AE6"/>
    <mergeCell ref="AF6:AH6"/>
    <mergeCell ref="C8:D8"/>
    <mergeCell ref="B2:AB3"/>
    <mergeCell ref="B4:AB4"/>
    <mergeCell ref="A6:A7"/>
    <mergeCell ref="B6:B7"/>
    <mergeCell ref="C6:D7"/>
    <mergeCell ref="E6:G6"/>
    <mergeCell ref="H6:J6"/>
    <mergeCell ref="K6:M6"/>
    <mergeCell ref="N6:P6"/>
    <mergeCell ref="Q6:S6"/>
  </mergeCells>
  <pageMargins left="0.59055118110236227" right="0.39370078740157483" top="0.39370078740157483" bottom="0.39370078740157483" header="0.51181102362204722" footer="0.51181102362204722"/>
  <pageSetup paperSize="9" scale="65" fitToWidth="2" fitToHeight="0" orientation="landscape" r:id="rId1"/>
  <headerFooter alignWithMargins="0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76026-7F83-4869-AA61-0D16D7CC8C48}">
  <sheetPr codeName="Лист4"/>
  <dimension ref="A1:O124"/>
  <sheetViews>
    <sheetView zoomScale="85" zoomScaleNormal="85" zoomScaleSheetLayoutView="87" workbookViewId="0">
      <selection sqref="A1:D1"/>
    </sheetView>
  </sheetViews>
  <sheetFormatPr defaultRowHeight="18.75" outlineLevelRow="1" outlineLevelCol="1" x14ac:dyDescent="0.3"/>
  <cols>
    <col min="1" max="1" width="12.7109375" style="2" customWidth="1"/>
    <col min="2" max="2" width="70.7109375" style="2" customWidth="1"/>
    <col min="3" max="4" width="20.7109375" style="3" customWidth="1"/>
    <col min="5" max="5" width="13.28515625" style="2" hidden="1" customWidth="1" outlineLevel="1"/>
    <col min="6" max="6" width="9.140625" style="2" collapsed="1"/>
    <col min="7" max="7" width="9.140625" style="2"/>
    <col min="8" max="8" width="9.140625" style="2" customWidth="1"/>
    <col min="9" max="16384" width="9.140625" style="2"/>
  </cols>
  <sheetData>
    <row r="1" spans="1:5" x14ac:dyDescent="0.3">
      <c r="A1" s="1" t="s">
        <v>0</v>
      </c>
      <c r="B1" s="1"/>
      <c r="C1" s="1"/>
      <c r="D1" s="1"/>
    </row>
    <row r="2" spans="1:5" x14ac:dyDescent="0.3">
      <c r="A2" s="1" t="str">
        <f>ЗДО1!B4</f>
        <v>за 12 місяців 2025 р.</v>
      </c>
      <c r="B2" s="1"/>
      <c r="C2" s="1"/>
      <c r="D2" s="1"/>
    </row>
    <row r="3" spans="1:5" x14ac:dyDescent="0.3">
      <c r="D3" s="3" t="s">
        <v>1</v>
      </c>
    </row>
    <row r="4" spans="1:5" ht="51" customHeight="1" x14ac:dyDescent="0.3">
      <c r="A4" s="4">
        <v>2210</v>
      </c>
      <c r="B4" s="5" t="s">
        <v>2</v>
      </c>
      <c r="C4" s="5"/>
      <c r="D4" s="6">
        <f>SUM(D6:D50)</f>
        <v>90822</v>
      </c>
      <c r="E4" s="7">
        <f>D5-D4</f>
        <v>0</v>
      </c>
    </row>
    <row r="5" spans="1:5" hidden="1" outlineLevel="1" x14ac:dyDescent="0.3">
      <c r="A5" s="8"/>
      <c r="B5" s="8"/>
      <c r="C5" s="9"/>
      <c r="D5" s="9">
        <f>ЗДО1!I11</f>
        <v>90822</v>
      </c>
      <c r="E5" s="10" t="b">
        <f>D4=D5</f>
        <v>1</v>
      </c>
    </row>
    <row r="6" spans="1:5" hidden="1" collapsed="1" x14ac:dyDescent="0.3">
      <c r="A6" s="11">
        <v>2210.1</v>
      </c>
      <c r="B6" s="12" t="s">
        <v>3</v>
      </c>
      <c r="C6" s="12"/>
      <c r="D6" s="13"/>
      <c r="E6" s="10"/>
    </row>
    <row r="7" spans="1:5" hidden="1" x14ac:dyDescent="0.3">
      <c r="A7" s="11">
        <v>2210.1999999999998</v>
      </c>
      <c r="B7" s="12" t="s">
        <v>4</v>
      </c>
      <c r="C7" s="12"/>
      <c r="D7" s="13"/>
      <c r="E7" s="10"/>
    </row>
    <row r="8" spans="1:5" hidden="1" outlineLevel="1" x14ac:dyDescent="0.3">
      <c r="A8" s="14"/>
      <c r="B8" s="15"/>
      <c r="C8" s="16">
        <f>SUM(C9:C14)</f>
        <v>0</v>
      </c>
      <c r="D8" s="17"/>
      <c r="E8" s="18">
        <f>D7-C8</f>
        <v>0</v>
      </c>
    </row>
    <row r="9" spans="1:5" hidden="1" collapsed="1" x14ac:dyDescent="0.3">
      <c r="A9" s="11"/>
      <c r="B9" s="19"/>
      <c r="C9" s="17"/>
      <c r="D9" s="17"/>
      <c r="E9" s="10"/>
    </row>
    <row r="10" spans="1:5" hidden="1" x14ac:dyDescent="0.3">
      <c r="A10" s="11"/>
      <c r="B10" s="20"/>
      <c r="C10" s="17"/>
      <c r="D10" s="17"/>
      <c r="E10" s="10"/>
    </row>
    <row r="11" spans="1:5" hidden="1" x14ac:dyDescent="0.3">
      <c r="A11" s="11"/>
      <c r="B11" s="19"/>
      <c r="C11" s="17"/>
      <c r="D11" s="17"/>
      <c r="E11" s="10"/>
    </row>
    <row r="12" spans="1:5" hidden="1" x14ac:dyDescent="0.3">
      <c r="A12" s="11"/>
      <c r="B12" s="20"/>
      <c r="C12" s="17"/>
      <c r="D12" s="17"/>
      <c r="E12" s="10"/>
    </row>
    <row r="13" spans="1:5" hidden="1" x14ac:dyDescent="0.3">
      <c r="A13" s="11"/>
      <c r="B13" s="20"/>
      <c r="C13" s="17"/>
      <c r="D13" s="17"/>
      <c r="E13" s="10"/>
    </row>
    <row r="14" spans="1:5" hidden="1" x14ac:dyDescent="0.3">
      <c r="A14" s="11"/>
      <c r="B14" s="21"/>
      <c r="C14" s="17"/>
      <c r="D14" s="17"/>
      <c r="E14" s="10"/>
    </row>
    <row r="15" spans="1:5" hidden="1" x14ac:dyDescent="0.3">
      <c r="A15" s="11">
        <v>2210.3000000000002</v>
      </c>
      <c r="B15" s="12" t="s">
        <v>5</v>
      </c>
      <c r="C15" s="12"/>
      <c r="D15" s="13"/>
      <c r="E15" s="10"/>
    </row>
    <row r="16" spans="1:5" hidden="1" x14ac:dyDescent="0.3">
      <c r="A16" s="11">
        <v>2210.4</v>
      </c>
      <c r="B16" s="12" t="s">
        <v>6</v>
      </c>
      <c r="C16" s="12"/>
      <c r="D16" s="13"/>
      <c r="E16" s="10"/>
    </row>
    <row r="17" spans="1:5" x14ac:dyDescent="0.3">
      <c r="A17" s="11">
        <v>2210.5</v>
      </c>
      <c r="B17" s="12" t="s">
        <v>7</v>
      </c>
      <c r="C17" s="12"/>
      <c r="D17" s="13">
        <f>C18</f>
        <v>36007</v>
      </c>
      <c r="E17" s="10"/>
    </row>
    <row r="18" spans="1:5" hidden="1" outlineLevel="1" x14ac:dyDescent="0.3">
      <c r="A18" s="14"/>
      <c r="B18" s="15"/>
      <c r="C18" s="16">
        <f>SUM(C19:C35)</f>
        <v>36007</v>
      </c>
      <c r="D18" s="17"/>
      <c r="E18" s="18">
        <f>D17-C18</f>
        <v>0</v>
      </c>
    </row>
    <row r="19" spans="1:5" collapsed="1" x14ac:dyDescent="0.3">
      <c r="A19" s="11"/>
      <c r="B19" s="19" t="s">
        <v>8</v>
      </c>
      <c r="C19" s="17">
        <v>600</v>
      </c>
      <c r="D19" s="17"/>
      <c r="E19" s="10"/>
    </row>
    <row r="20" spans="1:5" x14ac:dyDescent="0.3">
      <c r="A20" s="11"/>
      <c r="B20" s="19" t="s">
        <v>9</v>
      </c>
      <c r="C20" s="17">
        <f>10500+4385</f>
        <v>14885</v>
      </c>
      <c r="D20" s="17"/>
      <c r="E20" s="10"/>
    </row>
    <row r="21" spans="1:5" x14ac:dyDescent="0.3">
      <c r="A21" s="11"/>
      <c r="B21" s="19" t="s">
        <v>10</v>
      </c>
      <c r="C21" s="17">
        <v>290</v>
      </c>
      <c r="D21" s="17"/>
      <c r="E21" s="10"/>
    </row>
    <row r="22" spans="1:5" x14ac:dyDescent="0.3">
      <c r="A22" s="11"/>
      <c r="B22" s="20" t="s">
        <v>11</v>
      </c>
      <c r="C22" s="17">
        <f>10247</f>
        <v>10247</v>
      </c>
      <c r="D22" s="17"/>
      <c r="E22" s="10"/>
    </row>
    <row r="23" spans="1:5" x14ac:dyDescent="0.3">
      <c r="A23" s="11"/>
      <c r="B23" s="20" t="s">
        <v>12</v>
      </c>
      <c r="C23" s="17">
        <v>1485</v>
      </c>
      <c r="D23" s="17"/>
      <c r="E23" s="10"/>
    </row>
    <row r="24" spans="1:5" x14ac:dyDescent="0.3">
      <c r="A24" s="11"/>
      <c r="B24" s="20" t="s">
        <v>13</v>
      </c>
      <c r="C24" s="17">
        <v>8500</v>
      </c>
      <c r="D24" s="17"/>
      <c r="E24" s="10"/>
    </row>
    <row r="25" spans="1:5" hidden="1" x14ac:dyDescent="0.3">
      <c r="A25" s="11"/>
      <c r="B25" s="20"/>
      <c r="C25" s="17"/>
      <c r="D25" s="17"/>
      <c r="E25" s="10"/>
    </row>
    <row r="26" spans="1:5" hidden="1" x14ac:dyDescent="0.3">
      <c r="A26" s="11"/>
      <c r="B26" s="20"/>
      <c r="C26" s="17"/>
      <c r="D26" s="17"/>
      <c r="E26" s="10"/>
    </row>
    <row r="27" spans="1:5" hidden="1" x14ac:dyDescent="0.3">
      <c r="A27" s="11"/>
      <c r="B27" s="20"/>
      <c r="C27" s="17"/>
      <c r="D27" s="17"/>
      <c r="E27" s="10"/>
    </row>
    <row r="28" spans="1:5" hidden="1" x14ac:dyDescent="0.3">
      <c r="A28" s="11"/>
      <c r="B28" s="20"/>
      <c r="C28" s="17"/>
      <c r="D28" s="17"/>
      <c r="E28" s="10"/>
    </row>
    <row r="29" spans="1:5" hidden="1" x14ac:dyDescent="0.3">
      <c r="A29" s="11"/>
      <c r="B29" s="20"/>
      <c r="C29" s="17"/>
      <c r="D29" s="17"/>
      <c r="E29" s="10"/>
    </row>
    <row r="30" spans="1:5" hidden="1" x14ac:dyDescent="0.3">
      <c r="A30" s="11"/>
      <c r="B30" s="20"/>
      <c r="C30" s="17"/>
      <c r="D30" s="17"/>
      <c r="E30" s="10"/>
    </row>
    <row r="31" spans="1:5" hidden="1" x14ac:dyDescent="0.3">
      <c r="A31" s="11"/>
      <c r="B31" s="20"/>
      <c r="C31" s="17"/>
      <c r="D31" s="17"/>
      <c r="E31" s="10"/>
    </row>
    <row r="32" spans="1:5" hidden="1" x14ac:dyDescent="0.3">
      <c r="A32" s="11"/>
      <c r="B32" s="20"/>
      <c r="C32" s="17"/>
      <c r="D32" s="17"/>
      <c r="E32" s="10"/>
    </row>
    <row r="33" spans="1:5" hidden="1" x14ac:dyDescent="0.3">
      <c r="A33" s="11"/>
      <c r="B33" s="20"/>
      <c r="C33" s="17"/>
      <c r="D33" s="17"/>
      <c r="E33" s="10"/>
    </row>
    <row r="34" spans="1:5" hidden="1" x14ac:dyDescent="0.3">
      <c r="A34" s="11"/>
      <c r="B34" s="20"/>
      <c r="C34" s="17"/>
      <c r="D34" s="17"/>
      <c r="E34" s="10"/>
    </row>
    <row r="35" spans="1:5" hidden="1" x14ac:dyDescent="0.3">
      <c r="A35" s="11"/>
      <c r="B35" s="21"/>
      <c r="C35" s="17"/>
      <c r="D35" s="17"/>
      <c r="E35" s="10"/>
    </row>
    <row r="36" spans="1:5" x14ac:dyDescent="0.3">
      <c r="A36" s="11">
        <v>2210.6</v>
      </c>
      <c r="B36" s="12" t="s">
        <v>14</v>
      </c>
      <c r="C36" s="12"/>
      <c r="D36" s="13">
        <f>2921+4075+3994+5100</f>
        <v>16090</v>
      </c>
      <c r="E36" s="10"/>
    </row>
    <row r="37" spans="1:5" x14ac:dyDescent="0.3">
      <c r="A37" s="11">
        <v>2210.6999999999998</v>
      </c>
      <c r="B37" s="12" t="s">
        <v>15</v>
      </c>
      <c r="C37" s="12"/>
      <c r="D37" s="13">
        <f>C38</f>
        <v>2490</v>
      </c>
      <c r="E37" s="10"/>
    </row>
    <row r="38" spans="1:5" hidden="1" outlineLevel="1" x14ac:dyDescent="0.3">
      <c r="A38" s="14"/>
      <c r="B38" s="15"/>
      <c r="C38" s="16">
        <f>SUM(C39:C42)</f>
        <v>2490</v>
      </c>
      <c r="D38" s="17"/>
      <c r="E38" s="18">
        <f>D37-C38</f>
        <v>0</v>
      </c>
    </row>
    <row r="39" spans="1:5" collapsed="1" x14ac:dyDescent="0.3">
      <c r="A39" s="11"/>
      <c r="B39" s="20" t="s">
        <v>16</v>
      </c>
      <c r="C39" s="17">
        <v>2490</v>
      </c>
      <c r="D39" s="17"/>
      <c r="E39" s="10"/>
    </row>
    <row r="40" spans="1:5" hidden="1" x14ac:dyDescent="0.3">
      <c r="A40" s="11"/>
      <c r="B40" s="20"/>
      <c r="C40" s="17"/>
      <c r="D40" s="17"/>
      <c r="E40" s="10"/>
    </row>
    <row r="41" spans="1:5" hidden="1" x14ac:dyDescent="0.3">
      <c r="A41" s="11"/>
      <c r="B41" s="20"/>
      <c r="C41" s="17"/>
      <c r="D41" s="17"/>
      <c r="E41" s="10"/>
    </row>
    <row r="42" spans="1:5" hidden="1" x14ac:dyDescent="0.3">
      <c r="A42" s="11"/>
      <c r="B42" s="21"/>
      <c r="C42" s="17"/>
      <c r="D42" s="17"/>
      <c r="E42" s="10"/>
    </row>
    <row r="43" spans="1:5" x14ac:dyDescent="0.3">
      <c r="A43" s="11">
        <v>2210.8000000000002</v>
      </c>
      <c r="B43" s="12" t="s">
        <v>17</v>
      </c>
      <c r="C43" s="12"/>
      <c r="D43" s="13">
        <v>3060</v>
      </c>
      <c r="E43" s="10"/>
    </row>
    <row r="44" spans="1:5" hidden="1" x14ac:dyDescent="0.3">
      <c r="A44" s="11">
        <v>2210.9</v>
      </c>
      <c r="B44" s="12" t="s">
        <v>18</v>
      </c>
      <c r="C44" s="12"/>
      <c r="D44" s="13"/>
      <c r="E44" s="10"/>
    </row>
    <row r="45" spans="1:5" hidden="1" outlineLevel="1" x14ac:dyDescent="0.3">
      <c r="A45" s="14"/>
      <c r="B45" s="15"/>
      <c r="C45" s="16">
        <f>SUM(C46:C49)</f>
        <v>0</v>
      </c>
      <c r="D45" s="17"/>
      <c r="E45" s="18">
        <f>D44-C45</f>
        <v>0</v>
      </c>
    </row>
    <row r="46" spans="1:5" hidden="1" collapsed="1" x14ac:dyDescent="0.3">
      <c r="A46" s="11"/>
      <c r="B46" s="20"/>
      <c r="C46" s="17"/>
      <c r="D46" s="17"/>
      <c r="E46" s="10"/>
    </row>
    <row r="47" spans="1:5" hidden="1" x14ac:dyDescent="0.3">
      <c r="A47" s="11"/>
      <c r="B47" s="20"/>
      <c r="C47" s="17"/>
      <c r="D47" s="17"/>
      <c r="E47" s="10"/>
    </row>
    <row r="48" spans="1:5" hidden="1" x14ac:dyDescent="0.3">
      <c r="A48" s="11"/>
      <c r="B48" s="20"/>
      <c r="C48" s="17"/>
      <c r="D48" s="17"/>
      <c r="E48" s="10"/>
    </row>
    <row r="49" spans="1:5" hidden="1" x14ac:dyDescent="0.3">
      <c r="A49" s="11"/>
      <c r="B49" s="21"/>
      <c r="C49" s="17"/>
      <c r="D49" s="17"/>
      <c r="E49" s="10"/>
    </row>
    <row r="50" spans="1:5" x14ac:dyDescent="0.3">
      <c r="A50" s="11">
        <v>2211.9</v>
      </c>
      <c r="B50" s="12" t="s">
        <v>19</v>
      </c>
      <c r="C50" s="12"/>
      <c r="D50" s="13">
        <f>C51</f>
        <v>33175</v>
      </c>
      <c r="E50" s="10"/>
    </row>
    <row r="51" spans="1:5" hidden="1" outlineLevel="1" x14ac:dyDescent="0.3">
      <c r="A51" s="14"/>
      <c r="B51" s="15"/>
      <c r="C51" s="16">
        <f>SUM(C52:C64)</f>
        <v>33175</v>
      </c>
      <c r="D51" s="17"/>
      <c r="E51" s="18">
        <f>D50-C51</f>
        <v>0</v>
      </c>
    </row>
    <row r="52" spans="1:5" hidden="1" collapsed="1" x14ac:dyDescent="0.3">
      <c r="A52" s="11"/>
      <c r="B52" s="19"/>
      <c r="C52" s="17"/>
      <c r="D52" s="17"/>
      <c r="E52" s="10"/>
    </row>
    <row r="53" spans="1:5" x14ac:dyDescent="0.3">
      <c r="A53" s="11"/>
      <c r="B53" s="19" t="s">
        <v>20</v>
      </c>
      <c r="C53" s="17">
        <v>1298</v>
      </c>
      <c r="D53" s="17"/>
      <c r="E53" s="10"/>
    </row>
    <row r="54" spans="1:5" x14ac:dyDescent="0.3">
      <c r="A54" s="11"/>
      <c r="B54" s="19" t="s">
        <v>21</v>
      </c>
      <c r="C54" s="17">
        <v>1080</v>
      </c>
      <c r="D54" s="17"/>
      <c r="E54" s="10"/>
    </row>
    <row r="55" spans="1:5" x14ac:dyDescent="0.3">
      <c r="A55" s="11"/>
      <c r="B55" s="20" t="s">
        <v>22</v>
      </c>
      <c r="C55" s="17">
        <v>4797</v>
      </c>
      <c r="D55" s="17"/>
      <c r="E55" s="10"/>
    </row>
    <row r="56" spans="1:5" x14ac:dyDescent="0.3">
      <c r="A56" s="11"/>
      <c r="B56" s="19" t="s">
        <v>23</v>
      </c>
      <c r="C56" s="17">
        <v>26000</v>
      </c>
      <c r="D56" s="17"/>
      <c r="E56" s="10"/>
    </row>
    <row r="57" spans="1:5" hidden="1" x14ac:dyDescent="0.3">
      <c r="A57" s="11"/>
      <c r="B57" s="20"/>
      <c r="C57" s="17"/>
      <c r="D57" s="17"/>
      <c r="E57" s="10"/>
    </row>
    <row r="58" spans="1:5" hidden="1" x14ac:dyDescent="0.3">
      <c r="A58" s="11"/>
      <c r="B58" s="20"/>
      <c r="C58" s="17"/>
      <c r="D58" s="17"/>
      <c r="E58" s="10"/>
    </row>
    <row r="59" spans="1:5" hidden="1" x14ac:dyDescent="0.3">
      <c r="A59" s="11"/>
      <c r="B59" s="20"/>
      <c r="C59" s="17"/>
      <c r="D59" s="17"/>
      <c r="E59" s="10"/>
    </row>
    <row r="60" spans="1:5" hidden="1" x14ac:dyDescent="0.3">
      <c r="A60" s="11"/>
      <c r="B60" s="19"/>
      <c r="C60" s="17"/>
      <c r="D60" s="17"/>
      <c r="E60" s="10"/>
    </row>
    <row r="61" spans="1:5" hidden="1" x14ac:dyDescent="0.3">
      <c r="A61" s="11"/>
      <c r="B61" s="19"/>
      <c r="C61" s="17"/>
      <c r="D61" s="17"/>
      <c r="E61" s="10"/>
    </row>
    <row r="62" spans="1:5" hidden="1" x14ac:dyDescent="0.3">
      <c r="A62" s="11"/>
      <c r="B62" s="20"/>
      <c r="C62" s="17"/>
      <c r="D62" s="17"/>
      <c r="E62" s="10"/>
    </row>
    <row r="63" spans="1:5" hidden="1" x14ac:dyDescent="0.3">
      <c r="A63" s="11"/>
      <c r="B63" s="20"/>
      <c r="C63" s="17"/>
      <c r="D63" s="17"/>
      <c r="E63" s="10"/>
    </row>
    <row r="64" spans="1:5" hidden="1" outlineLevel="1" x14ac:dyDescent="0.3">
      <c r="A64" s="10"/>
      <c r="B64" s="22"/>
      <c r="D64" s="3" t="b">
        <f>D4=D5</f>
        <v>1</v>
      </c>
      <c r="E64" s="10"/>
    </row>
    <row r="65" spans="1:5" collapsed="1" x14ac:dyDescent="0.3">
      <c r="A65" s="10"/>
      <c r="B65" s="22"/>
      <c r="D65" s="23" t="s">
        <v>24</v>
      </c>
      <c r="E65" s="10"/>
    </row>
    <row r="66" spans="1:5" x14ac:dyDescent="0.3">
      <c r="A66" s="10"/>
      <c r="B66" s="10"/>
      <c r="D66" s="23" t="s">
        <v>24</v>
      </c>
      <c r="E66" s="10"/>
    </row>
    <row r="67" spans="1:5" ht="14.25" customHeight="1" x14ac:dyDescent="0.3">
      <c r="D67" s="23" t="s">
        <v>24</v>
      </c>
    </row>
    <row r="68" spans="1:5" ht="39.75" customHeight="1" x14ac:dyDescent="0.3">
      <c r="A68" s="4">
        <v>2240</v>
      </c>
      <c r="B68" s="5" t="s">
        <v>25</v>
      </c>
      <c r="C68" s="5"/>
      <c r="D68" s="6">
        <f>SUM(D70:D107)</f>
        <v>215689.55999999997</v>
      </c>
      <c r="E68" s="10"/>
    </row>
    <row r="69" spans="1:5" hidden="1" outlineLevel="1" x14ac:dyDescent="0.3">
      <c r="A69" s="24">
        <v>2240</v>
      </c>
      <c r="B69" s="24"/>
      <c r="C69" s="9"/>
      <c r="D69" s="9">
        <f>ЗДО1!I14</f>
        <v>215689.56</v>
      </c>
      <c r="E69" s="10" t="b">
        <f>D68=D69</f>
        <v>1</v>
      </c>
    </row>
    <row r="70" spans="1:5" collapsed="1" x14ac:dyDescent="0.3">
      <c r="A70" s="14">
        <v>2240.1</v>
      </c>
      <c r="B70" s="12" t="s">
        <v>26</v>
      </c>
      <c r="C70" s="12"/>
      <c r="D70" s="13">
        <f>33217+1335+4005</f>
        <v>38557</v>
      </c>
    </row>
    <row r="71" spans="1:5" hidden="1" x14ac:dyDescent="0.3">
      <c r="A71" s="14">
        <v>2240.1999999999998</v>
      </c>
      <c r="B71" s="25" t="s">
        <v>27</v>
      </c>
      <c r="C71" s="26"/>
      <c r="D71" s="13"/>
    </row>
    <row r="72" spans="1:5" x14ac:dyDescent="0.3">
      <c r="A72" s="14">
        <v>2240.3000000000002</v>
      </c>
      <c r="B72" s="25" t="s">
        <v>28</v>
      </c>
      <c r="C72" s="26"/>
      <c r="D72" s="13">
        <f>C73</f>
        <v>0</v>
      </c>
    </row>
    <row r="73" spans="1:5" hidden="1" outlineLevel="1" x14ac:dyDescent="0.3">
      <c r="A73" s="14"/>
      <c r="B73" s="15"/>
      <c r="C73" s="16">
        <f>SUM(C74:C78)</f>
        <v>0</v>
      </c>
      <c r="D73" s="17"/>
      <c r="E73" s="18">
        <f>D72-C73</f>
        <v>0</v>
      </c>
    </row>
    <row r="74" spans="1:5" hidden="1" collapsed="1" x14ac:dyDescent="0.3">
      <c r="A74" s="14"/>
      <c r="B74" s="20"/>
      <c r="C74" s="17"/>
      <c r="D74" s="17"/>
    </row>
    <row r="75" spans="1:5" hidden="1" x14ac:dyDescent="0.3">
      <c r="A75" s="14"/>
      <c r="B75" s="20"/>
      <c r="C75" s="17"/>
      <c r="D75" s="17"/>
    </row>
    <row r="76" spans="1:5" hidden="1" x14ac:dyDescent="0.3">
      <c r="A76" s="14"/>
      <c r="B76" s="20"/>
      <c r="C76" s="17"/>
      <c r="D76" s="17"/>
    </row>
    <row r="77" spans="1:5" hidden="1" x14ac:dyDescent="0.3">
      <c r="A77" s="14"/>
      <c r="B77" s="20"/>
      <c r="C77" s="17"/>
      <c r="D77" s="17"/>
    </row>
    <row r="78" spans="1:5" hidden="1" x14ac:dyDescent="0.3">
      <c r="A78" s="14"/>
      <c r="B78" s="14"/>
      <c r="C78" s="17"/>
      <c r="D78" s="17"/>
    </row>
    <row r="79" spans="1:5" hidden="1" x14ac:dyDescent="0.3">
      <c r="A79" s="14">
        <v>2240.4</v>
      </c>
      <c r="B79" s="25" t="s">
        <v>29</v>
      </c>
      <c r="C79" s="26"/>
      <c r="D79" s="13"/>
    </row>
    <row r="80" spans="1:5" x14ac:dyDescent="0.3">
      <c r="A80" s="14">
        <v>2240.5</v>
      </c>
      <c r="B80" s="25" t="s">
        <v>30</v>
      </c>
      <c r="C80" s="26"/>
      <c r="D80" s="13">
        <f>C81</f>
        <v>106359.73999999999</v>
      </c>
    </row>
    <row r="81" spans="1:15" hidden="1" outlineLevel="1" x14ac:dyDescent="0.3">
      <c r="A81" s="14"/>
      <c r="B81" s="15"/>
      <c r="C81" s="16">
        <f>SUM(C82:C89)</f>
        <v>106359.73999999999</v>
      </c>
      <c r="D81" s="17"/>
      <c r="E81" s="18">
        <f>D80-C81</f>
        <v>0</v>
      </c>
    </row>
    <row r="82" spans="1:15" ht="17.25" customHeight="1" collapsed="1" x14ac:dyDescent="0.3">
      <c r="A82" s="14"/>
      <c r="B82" s="19" t="s">
        <v>31</v>
      </c>
      <c r="C82" s="17">
        <v>3395</v>
      </c>
      <c r="D82" s="17"/>
    </row>
    <row r="83" spans="1:15" ht="17.25" customHeight="1" x14ac:dyDescent="0.3">
      <c r="A83" s="14"/>
      <c r="B83" s="19" t="s">
        <v>32</v>
      </c>
      <c r="C83" s="17">
        <v>2098.62</v>
      </c>
      <c r="D83" s="17"/>
    </row>
    <row r="84" spans="1:15" ht="21.75" customHeight="1" x14ac:dyDescent="0.3">
      <c r="A84" s="14"/>
      <c r="B84" s="27" t="s">
        <v>33</v>
      </c>
      <c r="C84" s="17">
        <f>1145+95724.12</f>
        <v>96869.119999999995</v>
      </c>
      <c r="D84" s="17"/>
    </row>
    <row r="85" spans="1:15" x14ac:dyDescent="0.3">
      <c r="A85" s="14"/>
      <c r="B85" s="19" t="s">
        <v>34</v>
      </c>
      <c r="C85" s="17">
        <v>3997</v>
      </c>
      <c r="D85" s="17"/>
    </row>
    <row r="86" spans="1:15" hidden="1" x14ac:dyDescent="0.3">
      <c r="A86" s="14"/>
      <c r="B86" s="19"/>
      <c r="C86" s="17"/>
      <c r="D86" s="17"/>
    </row>
    <row r="87" spans="1:15" hidden="1" x14ac:dyDescent="0.3">
      <c r="A87" s="14"/>
      <c r="B87" s="20"/>
      <c r="C87" s="17"/>
      <c r="D87" s="17"/>
    </row>
    <row r="88" spans="1:15" hidden="1" x14ac:dyDescent="0.3">
      <c r="A88" s="14"/>
      <c r="B88" s="20"/>
      <c r="C88" s="17"/>
      <c r="D88" s="17"/>
    </row>
    <row r="89" spans="1:15" hidden="1" x14ac:dyDescent="0.3">
      <c r="A89" s="14"/>
      <c r="B89" s="20"/>
      <c r="C89" s="17"/>
      <c r="D89" s="17"/>
    </row>
    <row r="90" spans="1:15" x14ac:dyDescent="0.3">
      <c r="A90" s="14">
        <v>2240.6</v>
      </c>
      <c r="B90" s="25" t="s">
        <v>35</v>
      </c>
      <c r="C90" s="26"/>
      <c r="D90" s="13">
        <f>4900.62+2350.97+5983.96+9912.76</f>
        <v>23148.309999999998</v>
      </c>
    </row>
    <row r="91" spans="1:15" hidden="1" x14ac:dyDescent="0.3">
      <c r="A91" s="14">
        <v>2240.6999999999998</v>
      </c>
      <c r="B91" s="25" t="s">
        <v>36</v>
      </c>
      <c r="C91" s="26"/>
      <c r="D91" s="13"/>
    </row>
    <row r="92" spans="1:15" hidden="1" outlineLevel="1" x14ac:dyDescent="0.3">
      <c r="A92" s="14"/>
      <c r="B92" s="15"/>
      <c r="C92" s="16">
        <f>SUM(C93:C96)</f>
        <v>0</v>
      </c>
      <c r="D92" s="17"/>
      <c r="E92" s="18">
        <f>D91-C92</f>
        <v>0</v>
      </c>
    </row>
    <row r="93" spans="1:15" hidden="1" collapsed="1" x14ac:dyDescent="0.3">
      <c r="A93" s="11"/>
      <c r="B93" s="20"/>
      <c r="C93" s="17"/>
      <c r="D93" s="17"/>
      <c r="E93" s="10"/>
      <c r="F93" s="10"/>
      <c r="G93" s="10"/>
      <c r="I93" s="10"/>
      <c r="J93" s="10"/>
      <c r="K93" s="10"/>
      <c r="M93" s="10"/>
      <c r="N93" s="10"/>
      <c r="O93" s="10"/>
    </row>
    <row r="94" spans="1:15" hidden="1" x14ac:dyDescent="0.3">
      <c r="A94" s="11"/>
      <c r="B94" s="20"/>
      <c r="C94" s="17"/>
      <c r="D94" s="17"/>
      <c r="E94" s="10"/>
      <c r="F94" s="10"/>
      <c r="G94" s="10"/>
      <c r="I94" s="10"/>
      <c r="J94" s="10"/>
      <c r="K94" s="10"/>
      <c r="M94" s="10"/>
      <c r="N94" s="10"/>
      <c r="O94" s="10"/>
    </row>
    <row r="95" spans="1:15" hidden="1" x14ac:dyDescent="0.3">
      <c r="A95" s="11"/>
      <c r="B95" s="20"/>
      <c r="C95" s="17"/>
      <c r="D95" s="17"/>
      <c r="E95" s="10"/>
      <c r="F95" s="10"/>
      <c r="G95" s="10"/>
      <c r="I95" s="10"/>
      <c r="J95" s="10"/>
      <c r="K95" s="10"/>
      <c r="M95" s="10"/>
      <c r="N95" s="10"/>
      <c r="O95" s="10"/>
    </row>
    <row r="96" spans="1:15" hidden="1" x14ac:dyDescent="0.3">
      <c r="A96" s="11"/>
      <c r="B96" s="21"/>
      <c r="C96" s="17"/>
      <c r="D96" s="17"/>
      <c r="E96" s="10"/>
      <c r="F96" s="10"/>
      <c r="G96" s="10"/>
      <c r="I96" s="10"/>
      <c r="J96" s="10"/>
      <c r="K96" s="10"/>
      <c r="M96" s="10"/>
      <c r="N96" s="10"/>
      <c r="O96" s="10"/>
    </row>
    <row r="97" spans="1:5" x14ac:dyDescent="0.3">
      <c r="A97" s="14">
        <v>2240.8000000000002</v>
      </c>
      <c r="B97" s="25" t="s">
        <v>37</v>
      </c>
      <c r="C97" s="26"/>
      <c r="D97" s="13">
        <f>237.2+1617.85</f>
        <v>1855.05</v>
      </c>
    </row>
    <row r="98" spans="1:5" x14ac:dyDescent="0.3">
      <c r="A98" s="14">
        <v>2240.9</v>
      </c>
      <c r="B98" s="25" t="s">
        <v>38</v>
      </c>
      <c r="C98" s="26"/>
      <c r="D98" s="17">
        <v>2802.41</v>
      </c>
    </row>
    <row r="99" spans="1:5" hidden="1" x14ac:dyDescent="0.3">
      <c r="A99" s="14">
        <v>2241.1</v>
      </c>
      <c r="B99" s="25" t="s">
        <v>39</v>
      </c>
      <c r="C99" s="26"/>
      <c r="D99" s="13"/>
    </row>
    <row r="100" spans="1:5" x14ac:dyDescent="0.3">
      <c r="A100" s="14">
        <v>2241.1999999999998</v>
      </c>
      <c r="B100" s="25" t="s">
        <v>40</v>
      </c>
      <c r="C100" s="26"/>
      <c r="D100" s="13">
        <f>618.55+252</f>
        <v>870.55</v>
      </c>
    </row>
    <row r="101" spans="1:5" x14ac:dyDescent="0.3">
      <c r="A101" s="14">
        <v>2241.3000000000002</v>
      </c>
      <c r="B101" s="25" t="s">
        <v>41</v>
      </c>
      <c r="C101" s="26"/>
      <c r="D101" s="13">
        <f>199.99+616+280+616+280+616+280+616+280+616+280+616+280+616+280+616+616+280+280+616+280+616+559.95+1232</f>
        <v>11567.94</v>
      </c>
    </row>
    <row r="102" spans="1:5" x14ac:dyDescent="0.3">
      <c r="A102" s="14">
        <v>2241.4</v>
      </c>
      <c r="B102" s="25" t="s">
        <v>42</v>
      </c>
      <c r="C102" s="26"/>
      <c r="D102" s="13">
        <f>4862.05+3453.7</f>
        <v>8315.75</v>
      </c>
    </row>
    <row r="103" spans="1:5" hidden="1" x14ac:dyDescent="0.3">
      <c r="A103" s="14">
        <v>2241.5</v>
      </c>
      <c r="B103" s="25" t="s">
        <v>43</v>
      </c>
      <c r="C103" s="26"/>
      <c r="D103" s="13"/>
    </row>
    <row r="104" spans="1:5" ht="38.25" hidden="1" customHeight="1" x14ac:dyDescent="0.3">
      <c r="A104" s="14">
        <v>2241.6</v>
      </c>
      <c r="B104" s="28" t="s">
        <v>44</v>
      </c>
      <c r="C104" s="26"/>
      <c r="D104" s="13"/>
    </row>
    <row r="105" spans="1:5" hidden="1" x14ac:dyDescent="0.3">
      <c r="A105" s="14">
        <v>2241.6999999999998</v>
      </c>
      <c r="B105" s="25" t="s">
        <v>45</v>
      </c>
      <c r="C105" s="26"/>
      <c r="D105" s="13"/>
    </row>
    <row r="106" spans="1:5" hidden="1" x14ac:dyDescent="0.3">
      <c r="A106" s="14"/>
      <c r="B106" s="25"/>
      <c r="C106" s="26"/>
      <c r="D106" s="13"/>
    </row>
    <row r="107" spans="1:5" x14ac:dyDescent="0.3">
      <c r="A107" s="14">
        <v>2241.9</v>
      </c>
      <c r="B107" s="25" t="s">
        <v>46</v>
      </c>
      <c r="C107" s="26"/>
      <c r="D107" s="13">
        <f>C108</f>
        <v>22212.81</v>
      </c>
    </row>
    <row r="108" spans="1:5" hidden="1" outlineLevel="1" x14ac:dyDescent="0.3">
      <c r="A108" s="14"/>
      <c r="B108" s="15"/>
      <c r="C108" s="16">
        <f>SUM(C109:C122)</f>
        <v>22212.81</v>
      </c>
      <c r="D108" s="29"/>
      <c r="E108" s="18">
        <f>D107-C108</f>
        <v>0</v>
      </c>
    </row>
    <row r="109" spans="1:5" collapsed="1" x14ac:dyDescent="0.3">
      <c r="A109" s="14"/>
      <c r="B109" s="30" t="s">
        <v>47</v>
      </c>
      <c r="C109" s="17">
        <f>1255.7+498.72+1315.92+1307.27</f>
        <v>4377.6100000000006</v>
      </c>
      <c r="D109" s="17"/>
    </row>
    <row r="110" spans="1:5" x14ac:dyDescent="0.3">
      <c r="A110" s="14"/>
      <c r="B110" s="30" t="s">
        <v>48</v>
      </c>
      <c r="C110" s="17">
        <f>200+300+100+100+100+100+100+100+100</f>
        <v>1200</v>
      </c>
      <c r="D110" s="17"/>
    </row>
    <row r="111" spans="1:5" x14ac:dyDescent="0.3">
      <c r="A111" s="14"/>
      <c r="B111" s="30" t="s">
        <v>49</v>
      </c>
      <c r="C111" s="17">
        <v>3143.7</v>
      </c>
      <c r="D111" s="17"/>
    </row>
    <row r="112" spans="1:5" x14ac:dyDescent="0.3">
      <c r="A112" s="14"/>
      <c r="B112" s="30" t="s">
        <v>50</v>
      </c>
      <c r="C112" s="17">
        <v>6170</v>
      </c>
      <c r="D112" s="17"/>
    </row>
    <row r="113" spans="1:4" x14ac:dyDescent="0.3">
      <c r="A113" s="14"/>
      <c r="B113" s="30" t="s">
        <v>51</v>
      </c>
      <c r="C113" s="17">
        <v>500</v>
      </c>
      <c r="D113" s="17"/>
    </row>
    <row r="114" spans="1:4" x14ac:dyDescent="0.3">
      <c r="A114" s="14"/>
      <c r="B114" s="30" t="s">
        <v>52</v>
      </c>
      <c r="C114" s="17">
        <v>1140</v>
      </c>
      <c r="D114" s="17"/>
    </row>
    <row r="115" spans="1:4" x14ac:dyDescent="0.3">
      <c r="A115" s="14"/>
      <c r="B115" s="30" t="s">
        <v>53</v>
      </c>
      <c r="C115" s="17">
        <f>516.5+516.5+516.5+516.5+516.5+516.5+516.5+516.5+516.5+516.5+516.5</f>
        <v>5681.5</v>
      </c>
      <c r="D115" s="17"/>
    </row>
    <row r="116" spans="1:4" hidden="1" x14ac:dyDescent="0.3">
      <c r="A116" s="14"/>
      <c r="B116" s="30"/>
      <c r="C116" s="17"/>
      <c r="D116" s="17"/>
    </row>
    <row r="117" spans="1:4" hidden="1" x14ac:dyDescent="0.3">
      <c r="A117" s="14"/>
      <c r="B117" s="31"/>
      <c r="C117" s="17"/>
      <c r="D117" s="17"/>
    </row>
    <row r="118" spans="1:4" hidden="1" x14ac:dyDescent="0.3">
      <c r="A118" s="14"/>
      <c r="B118" s="19"/>
      <c r="C118" s="17"/>
      <c r="D118" s="17"/>
    </row>
    <row r="119" spans="1:4" hidden="1" x14ac:dyDescent="0.3">
      <c r="A119" s="14"/>
      <c r="B119" s="19"/>
      <c r="C119" s="17"/>
      <c r="D119" s="17"/>
    </row>
    <row r="120" spans="1:4" hidden="1" x14ac:dyDescent="0.3">
      <c r="A120" s="14"/>
      <c r="B120" s="19"/>
      <c r="C120" s="11"/>
      <c r="D120" s="17"/>
    </row>
    <row r="121" spans="1:4" hidden="1" x14ac:dyDescent="0.3">
      <c r="A121" s="14"/>
      <c r="B121" s="19"/>
      <c r="C121" s="11"/>
      <c r="D121" s="17"/>
    </row>
    <row r="122" spans="1:4" ht="13.5" hidden="1" customHeight="1" x14ac:dyDescent="0.3">
      <c r="A122" s="14"/>
      <c r="B122" s="14"/>
      <c r="C122" s="14"/>
      <c r="D122" s="17"/>
    </row>
    <row r="123" spans="1:4" hidden="1" outlineLevel="1" x14ac:dyDescent="0.3">
      <c r="B123" s="32"/>
      <c r="D123" s="3" t="b">
        <f>D68=D69</f>
        <v>1</v>
      </c>
    </row>
    <row r="124" spans="1:4" hidden="1" collapsed="1" x14ac:dyDescent="0.3">
      <c r="B124" s="32"/>
    </row>
  </sheetData>
  <sheetProtection sheet="1" objects="1" scenarios="1"/>
  <mergeCells count="32">
    <mergeCell ref="B106:C106"/>
    <mergeCell ref="B107:C107"/>
    <mergeCell ref="B100:C100"/>
    <mergeCell ref="B101:C101"/>
    <mergeCell ref="B102:C102"/>
    <mergeCell ref="B103:C103"/>
    <mergeCell ref="B104:C104"/>
    <mergeCell ref="B105:C105"/>
    <mergeCell ref="B80:C80"/>
    <mergeCell ref="B90:C90"/>
    <mergeCell ref="B91:C91"/>
    <mergeCell ref="B97:C97"/>
    <mergeCell ref="B98:C98"/>
    <mergeCell ref="B99:C99"/>
    <mergeCell ref="B50:C50"/>
    <mergeCell ref="B68:C68"/>
    <mergeCell ref="B70:C70"/>
    <mergeCell ref="B71:C71"/>
    <mergeCell ref="B72:C72"/>
    <mergeCell ref="B79:C79"/>
    <mergeCell ref="B16:C16"/>
    <mergeCell ref="B17:C17"/>
    <mergeCell ref="B36:C36"/>
    <mergeCell ref="B37:C37"/>
    <mergeCell ref="B43:C43"/>
    <mergeCell ref="B44:C44"/>
    <mergeCell ref="A1:D1"/>
    <mergeCell ref="A2:D2"/>
    <mergeCell ref="B4:C4"/>
    <mergeCell ref="B6:C6"/>
    <mergeCell ref="B7:C7"/>
    <mergeCell ref="B15:C15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ЗДО1</vt:lpstr>
      <vt:lpstr>КЕКВ заг.ф. 2210 і 2240</vt:lpstr>
      <vt:lpstr>'КЕКВ заг.ф. 2210 і 2240'!Область_печати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User09</dc:creator>
  <cp:lastModifiedBy>User09</cp:lastModifiedBy>
  <dcterms:created xsi:type="dcterms:W3CDTF">2026-03-26T13:09:54Z</dcterms:created>
  <dcterms:modified xsi:type="dcterms:W3CDTF">2026-03-26T13:09:56Z</dcterms:modified>
</cp:coreProperties>
</file>