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D4FA5728-9F62-40D0-8AAF-8B3DE0998506}" xr6:coauthVersionLast="36" xr6:coauthVersionMax="36" xr10:uidLastSave="{00000000-0000-0000-0000-000000000000}"/>
  <bookViews>
    <workbookView xWindow="0" yWindow="0" windowWidth="28800" windowHeight="11625" xr2:uid="{827C693E-2F19-4859-9418-0392A2C01011}"/>
  </bookViews>
  <sheets>
    <sheet name="ЗДО9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J27" i="3" s="1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J25" i="3" s="1"/>
  <c r="F25" i="3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E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H17" i="3"/>
  <c r="J17" i="3" s="1"/>
  <c r="F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E15" i="3"/>
  <c r="AH14" i="3"/>
  <c r="AE14" i="3"/>
  <c r="AB14" i="3"/>
  <c r="Y14" i="3"/>
  <c r="T14" i="3"/>
  <c r="S14" i="3"/>
  <c r="P14" i="3"/>
  <c r="K14" i="3"/>
  <c r="M14" i="3" s="1"/>
  <c r="I14" i="3"/>
  <c r="F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T12" i="3"/>
  <c r="V12" i="3" s="1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N11" i="3"/>
  <c r="K11" i="3"/>
  <c r="I11" i="3"/>
  <c r="F11" i="3" s="1"/>
  <c r="AH10" i="3"/>
  <c r="AE10" i="3"/>
  <c r="AB10" i="3"/>
  <c r="Y10" i="3"/>
  <c r="V10" i="3"/>
  <c r="S10" i="3"/>
  <c r="N10" i="3"/>
  <c r="P10" i="3" s="1"/>
  <c r="K10" i="3"/>
  <c r="I10" i="3"/>
  <c r="F10" i="3" s="1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Y9" i="3"/>
  <c r="M9" i="3"/>
  <c r="AB9" i="3"/>
  <c r="AE9" i="3"/>
  <c r="S9" i="3"/>
  <c r="P9" i="3"/>
  <c r="C110" i="2"/>
  <c r="C109" i="2"/>
  <c r="C108" i="2"/>
  <c r="D107" i="2" s="1"/>
  <c r="E108" i="2" s="1"/>
  <c r="D106" i="2"/>
  <c r="D101" i="2"/>
  <c r="C92" i="2"/>
  <c r="D91" i="2" s="1"/>
  <c r="E92" i="2" s="1"/>
  <c r="C82" i="2"/>
  <c r="C81" i="2" s="1"/>
  <c r="D80" i="2" s="1"/>
  <c r="C73" i="2"/>
  <c r="E73" i="2" s="1"/>
  <c r="D70" i="2"/>
  <c r="C53" i="2"/>
  <c r="D52" i="2" s="1"/>
  <c r="E53" i="2" s="1"/>
  <c r="C47" i="2"/>
  <c r="D46" i="2"/>
  <c r="E47" i="2" s="1"/>
  <c r="C40" i="2"/>
  <c r="D39" i="2"/>
  <c r="E40" i="2" s="1"/>
  <c r="D38" i="2"/>
  <c r="C21" i="2"/>
  <c r="C20" i="2"/>
  <c r="C19" i="2"/>
  <c r="C18" i="2"/>
  <c r="D17" i="2" s="1"/>
  <c r="C8" i="2"/>
  <c r="E8" i="2" s="1"/>
  <c r="J15" i="3" l="1"/>
  <c r="E23" i="3"/>
  <c r="G23" i="3" s="1"/>
  <c r="E12" i="3"/>
  <c r="G12" i="3" s="1"/>
  <c r="J21" i="3"/>
  <c r="J12" i="3"/>
  <c r="E19" i="3"/>
  <c r="G19" i="3" s="1"/>
  <c r="F21" i="3"/>
  <c r="G21" i="3" s="1"/>
  <c r="E27" i="3"/>
  <c r="G27" i="3" s="1"/>
  <c r="E17" i="3"/>
  <c r="G17" i="3" s="1"/>
  <c r="E25" i="3"/>
  <c r="G25" i="3" s="1"/>
  <c r="H9" i="3"/>
  <c r="F9" i="3"/>
  <c r="V9" i="3"/>
  <c r="AH9" i="3"/>
  <c r="I9" i="3"/>
  <c r="M10" i="3"/>
  <c r="H10" i="3"/>
  <c r="J13" i="3"/>
  <c r="E13" i="3"/>
  <c r="G13" i="3" s="1"/>
  <c r="J20" i="3"/>
  <c r="E20" i="3"/>
  <c r="G20" i="3" s="1"/>
  <c r="J22" i="3"/>
  <c r="E22" i="3"/>
  <c r="G22" i="3" s="1"/>
  <c r="K9" i="3"/>
  <c r="M11" i="3"/>
  <c r="H11" i="3"/>
  <c r="G15" i="3"/>
  <c r="J18" i="3"/>
  <c r="E18" i="3"/>
  <c r="G18" i="3" s="1"/>
  <c r="J26" i="3"/>
  <c r="E26" i="3"/>
  <c r="G26" i="3" s="1"/>
  <c r="J9" i="3"/>
  <c r="J16" i="3"/>
  <c r="E16" i="3"/>
  <c r="G16" i="3" s="1"/>
  <c r="J24" i="3"/>
  <c r="E24" i="3"/>
  <c r="G24" i="3" s="1"/>
  <c r="H14" i="3"/>
  <c r="V14" i="3"/>
  <c r="E81" i="2"/>
  <c r="D68" i="2"/>
  <c r="D122" i="2" s="1"/>
  <c r="E18" i="2"/>
  <c r="D4" i="2"/>
  <c r="D64" i="2" s="1"/>
  <c r="E14" i="3" l="1"/>
  <c r="G14" i="3" s="1"/>
  <c r="J14" i="3"/>
  <c r="E9" i="3"/>
  <c r="E11" i="3"/>
  <c r="G11" i="3" s="1"/>
  <c r="J11" i="3"/>
  <c r="G9" i="3"/>
  <c r="E10" i="3"/>
  <c r="J10" i="3"/>
  <c r="E5" i="2"/>
  <c r="E4" i="2"/>
  <c r="E69" i="2"/>
  <c r="G10" i="3" l="1"/>
</calcChain>
</file>

<file path=xl/sharedStrings.xml><?xml version="1.0" encoding="utf-8"?>
<sst xmlns="http://schemas.openxmlformats.org/spreadsheetml/2006/main" count="115" uniqueCount="84">
  <si>
    <t>Касові видатки ЗДО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</si>
  <si>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</si>
  <si>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</si>
  <si>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</si>
  <si>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</si>
  <si>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</si>
  <si>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</si>
  <si>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</si>
  <si>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умивальник, сифон, змішувач</t>
  </si>
  <si>
    <t>буд.матеріали</t>
  </si>
  <si>
    <t>комплектуючі (гофри, шланги, розетки)</t>
  </si>
  <si>
    <t>запасні частини до техніки</t>
  </si>
  <si>
    <t>фарби, лаки</t>
  </si>
  <si>
    <t>вапно сухе</t>
  </si>
  <si>
    <t xml:space="preserve">Миючі засоби    </t>
  </si>
  <si>
    <t>Меблі</t>
  </si>
  <si>
    <t>Бензин</t>
  </si>
  <si>
    <t>Запчастини</t>
  </si>
  <si>
    <t>Ін.матеріали</t>
  </si>
  <si>
    <t>акустична система</t>
  </si>
  <si>
    <t>пісок</t>
  </si>
  <si>
    <t>мотокоса</t>
  </si>
  <si>
    <t>пилосос</t>
  </si>
  <si>
    <t>дезинфікатор гідрохлорид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</si>
  <si>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</si>
  <si>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</si>
  <si>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</si>
  <si>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</si>
  <si>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</si>
  <si>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</si>
  <si>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</si>
  <si>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водопровідної 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</si>
  <si>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</si>
  <si>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</si>
  <si>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</si>
  <si>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</si>
  <si>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</si>
  <si>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</si>
  <si>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</si>
  <si>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</si>
  <si>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</si>
  <si>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</si>
  <si>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</si>
  <si>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</si>
  <si>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</si>
  <si>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</si>
  <si>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</si>
  <si>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Технічне обслуговування системи теплопостачання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</si>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</sst>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2885E2B0-BF99-4301-A67E-584949C3E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A21D-D63C-44DB-9955-B20707F97902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customWidth="1"/>
    <col min="6" max="10" width="25" style="127" customWidth="1"/>
    <col min="11" max="11" width="25" style="91" customWidth="1"/>
    <col min="12" max="13" width="25" style="127" customWidth="1"/>
    <col min="14" max="14" width="21.140625" style="91" customWidth="1"/>
    <col min="15" max="16" width="21.140625" style="127" customWidth="1"/>
    <col min="17" max="17" width="21.140625" style="91" hidden="1" customWidth="1"/>
    <col min="18" max="19" width="21.140625" style="127" hidden="1" customWidth="1"/>
    <col min="20" max="20" width="18.85546875" style="91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91" hidden="1" customWidth="1"/>
    <col min="27" max="28" width="18.85546875" style="127" hidden="1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48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49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50</v>
      </c>
      <c r="B6" s="48" t="s">
        <v>51</v>
      </c>
      <c r="C6" s="49" t="s">
        <v>52</v>
      </c>
      <c r="D6" s="50"/>
      <c r="E6" s="51" t="s">
        <v>53</v>
      </c>
      <c r="F6" s="52"/>
      <c r="G6" s="53"/>
      <c r="H6" s="54" t="s">
        <v>54</v>
      </c>
      <c r="I6" s="55"/>
      <c r="J6" s="56"/>
      <c r="K6" s="57" t="s">
        <v>55</v>
      </c>
      <c r="L6" s="58"/>
      <c r="M6" s="59"/>
      <c r="N6" s="57" t="s">
        <v>56</v>
      </c>
      <c r="O6" s="58"/>
      <c r="P6" s="59"/>
      <c r="Q6" s="57" t="s">
        <v>57</v>
      </c>
      <c r="R6" s="58"/>
      <c r="S6" s="59"/>
      <c r="T6" s="60" t="s">
        <v>58</v>
      </c>
      <c r="U6" s="61"/>
      <c r="V6" s="56"/>
      <c r="W6" s="61" t="s">
        <v>59</v>
      </c>
      <c r="X6" s="61"/>
      <c r="Y6" s="62"/>
      <c r="Z6" s="60" t="s">
        <v>60</v>
      </c>
      <c r="AA6" s="61"/>
      <c r="AB6" s="56"/>
      <c r="AC6" s="63" t="s">
        <v>61</v>
      </c>
      <c r="AD6" s="64"/>
      <c r="AE6" s="65"/>
      <c r="AF6" s="60" t="s">
        <v>62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63</v>
      </c>
      <c r="F7" s="71" t="s">
        <v>64</v>
      </c>
      <c r="G7" s="72" t="s">
        <v>65</v>
      </c>
      <c r="H7" s="70" t="s">
        <v>63</v>
      </c>
      <c r="I7" s="71" t="s">
        <v>64</v>
      </c>
      <c r="J7" s="72" t="s">
        <v>65</v>
      </c>
      <c r="K7" s="70" t="s">
        <v>63</v>
      </c>
      <c r="L7" s="71" t="s">
        <v>64</v>
      </c>
      <c r="M7" s="72" t="s">
        <v>65</v>
      </c>
      <c r="N7" s="70" t="s">
        <v>63</v>
      </c>
      <c r="O7" s="71" t="s">
        <v>64</v>
      </c>
      <c r="P7" s="72" t="s">
        <v>65</v>
      </c>
      <c r="Q7" s="70" t="s">
        <v>63</v>
      </c>
      <c r="R7" s="71" t="s">
        <v>64</v>
      </c>
      <c r="S7" s="72" t="s">
        <v>65</v>
      </c>
      <c r="T7" s="70" t="s">
        <v>63</v>
      </c>
      <c r="U7" s="71" t="s">
        <v>64</v>
      </c>
      <c r="V7" s="72" t="s">
        <v>65</v>
      </c>
      <c r="W7" s="70" t="s">
        <v>63</v>
      </c>
      <c r="X7" s="71" t="s">
        <v>64</v>
      </c>
      <c r="Y7" s="72" t="s">
        <v>65</v>
      </c>
      <c r="Z7" s="70" t="s">
        <v>63</v>
      </c>
      <c r="AA7" s="71" t="s">
        <v>64</v>
      </c>
      <c r="AB7" s="72" t="s">
        <v>65</v>
      </c>
      <c r="AC7" s="70" t="s">
        <v>63</v>
      </c>
      <c r="AD7" s="71" t="s">
        <v>64</v>
      </c>
      <c r="AE7" s="72" t="s">
        <v>65</v>
      </c>
      <c r="AF7" s="70" t="s">
        <v>63</v>
      </c>
      <c r="AG7" s="71" t="s">
        <v>64</v>
      </c>
      <c r="AH7" s="72" t="s">
        <v>65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thickBot="1" x14ac:dyDescent="0.25">
      <c r="A9" s="108" t="s">
        <v>82</v>
      </c>
      <c r="B9" s="109"/>
      <c r="C9" s="109"/>
      <c r="D9" s="125"/>
      <c r="E9" s="114" t="e">
        <f>SUM(#REF!)</f>
        <v>#REF!</v>
      </c>
      <c r="F9" s="112" t="e">
        <f>SUM(#REF!)</f>
        <v>#REF!</v>
      </c>
      <c r="G9" s="110" t="e">
        <f>SUM(#REF!)</f>
        <v>#REF!</v>
      </c>
      <c r="H9" s="114" t="e">
        <f>SUM(#REF!)</f>
        <v>#REF!</v>
      </c>
      <c r="I9" s="112" t="e">
        <f>SUM(#REF!)</f>
        <v>#REF!</v>
      </c>
      <c r="J9" s="110" t="e">
        <f>SUM(#REF!)</f>
        <v>#REF!</v>
      </c>
      <c r="K9" s="114" t="e">
        <f>SUM(#REF!)</f>
        <v>#REF!</v>
      </c>
      <c r="L9" s="112" t="e">
        <f>SUM(#REF!)</f>
        <v>#REF!</v>
      </c>
      <c r="M9" s="113" t="e">
        <f>SUM(#REF!)</f>
        <v>#REF!</v>
      </c>
      <c r="N9" s="114" t="e">
        <f>SUM(#REF!)</f>
        <v>#REF!</v>
      </c>
      <c r="O9" s="112" t="e">
        <f>SUM(#REF!)</f>
        <v>#REF!</v>
      </c>
      <c r="P9" s="113" t="e">
        <f>SUM(#REF!)</f>
        <v>#REF!</v>
      </c>
      <c r="Q9" s="114" t="e">
        <f>SUM(#REF!)</f>
        <v>#REF!</v>
      </c>
      <c r="R9" s="112" t="e">
        <f>SUM(#REF!)</f>
        <v>#REF!</v>
      </c>
      <c r="S9" s="113" t="e">
        <f>SUM(#REF!)</f>
        <v>#REF!</v>
      </c>
      <c r="T9" s="114" t="e">
        <f>SUM(#REF!)</f>
        <v>#REF!</v>
      </c>
      <c r="U9" s="112" t="e">
        <f>SUM(#REF!)</f>
        <v>#REF!</v>
      </c>
      <c r="V9" s="113" t="e">
        <f>SUM(#REF!)</f>
        <v>#REF!</v>
      </c>
      <c r="W9" s="111" t="e">
        <f>SUM(#REF!)</f>
        <v>#REF!</v>
      </c>
      <c r="X9" s="112" t="e">
        <f>SUM(#REF!)</f>
        <v>#REF!</v>
      </c>
      <c r="Y9" s="113" t="e">
        <f>SUM(#REF!)</f>
        <v>#REF!</v>
      </c>
      <c r="Z9" s="114" t="e">
        <f>SUM(#REF!)</f>
        <v>#REF!</v>
      </c>
      <c r="AA9" s="112" t="e">
        <f>SUM(#REF!)</f>
        <v>#REF!</v>
      </c>
      <c r="AB9" s="113" t="e">
        <f>SUM(#REF!)</f>
        <v>#REF!</v>
      </c>
      <c r="AC9" s="114" t="e">
        <f>SUM(#REF!)</f>
        <v>#REF!</v>
      </c>
      <c r="AD9" s="112" t="e">
        <f>SUM(#REF!)</f>
        <v>#REF!</v>
      </c>
      <c r="AE9" s="113" t="e">
        <f>SUM(#REF!)</f>
        <v>#REF!</v>
      </c>
      <c r="AF9" s="114" t="e">
        <f>SUM(#REF!)</f>
        <v>#REF!</v>
      </c>
      <c r="AG9" s="112" t="e">
        <f>SUM(#REF!)</f>
        <v>#REF!</v>
      </c>
      <c r="AH9" s="113" t="e">
        <f>SUM(#REF!)</f>
        <v>#REF!</v>
      </c>
      <c r="AI9" s="91"/>
      <c r="AJ9" s="91"/>
      <c r="AK9" s="91"/>
    </row>
    <row r="10" spans="1:38" ht="18.75" customHeight="1" x14ac:dyDescent="0.2">
      <c r="A10" s="84" t="s">
        <v>83</v>
      </c>
      <c r="B10" s="115">
        <v>2111</v>
      </c>
      <c r="C10" s="116" t="s">
        <v>66</v>
      </c>
      <c r="D10" s="117"/>
      <c r="E10" s="85">
        <f>H10+T10+W10+Z10+AC10++AF10</f>
        <v>7683509.4800000004</v>
      </c>
      <c r="F10" s="86">
        <f>I10+U10+X10+AA10+AD10++AG10</f>
        <v>6013116.4099999992</v>
      </c>
      <c r="G10" s="118">
        <f>E10-F10</f>
        <v>1670393.0700000012</v>
      </c>
      <c r="H10" s="85">
        <f>K10+N10+Q10</f>
        <v>7649809.4800000004</v>
      </c>
      <c r="I10" s="86">
        <f>L10+O10+R10</f>
        <v>5998586.8099999996</v>
      </c>
      <c r="J10" s="87">
        <f>H10-I10</f>
        <v>1651222.6700000009</v>
      </c>
      <c r="K10" s="88">
        <f>7807480-200000</f>
        <v>7607480</v>
      </c>
      <c r="L10" s="89">
        <v>5975122.0099999998</v>
      </c>
      <c r="M10" s="90">
        <f>K10-L10</f>
        <v>1632357.9900000002</v>
      </c>
      <c r="N10" s="88">
        <f>42326+3.48</f>
        <v>42329.48</v>
      </c>
      <c r="O10" s="89">
        <v>23464.799999999999</v>
      </c>
      <c r="P10" s="90">
        <f>N10-O10</f>
        <v>18864.680000000004</v>
      </c>
      <c r="Q10" s="88">
        <v>0</v>
      </c>
      <c r="R10" s="89">
        <v>0</v>
      </c>
      <c r="S10" s="90">
        <f>Q10-R10</f>
        <v>0</v>
      </c>
      <c r="T10" s="88">
        <v>33700</v>
      </c>
      <c r="U10" s="89">
        <v>14529.6</v>
      </c>
      <c r="V10" s="90">
        <f>T10-U10</f>
        <v>19170.400000000001</v>
      </c>
      <c r="W10" s="88">
        <v>0</v>
      </c>
      <c r="X10" s="89">
        <v>0</v>
      </c>
      <c r="Y10" s="90">
        <f>W10-X10</f>
        <v>0</v>
      </c>
      <c r="Z10" s="88">
        <v>0</v>
      </c>
      <c r="AA10" s="89">
        <v>0</v>
      </c>
      <c r="AB10" s="90">
        <f t="shared" ref="AB10:AB27" si="0">Z10-AA10</f>
        <v>0</v>
      </c>
      <c r="AC10" s="88">
        <v>0</v>
      </c>
      <c r="AD10" s="89">
        <v>0</v>
      </c>
      <c r="AE10" s="90">
        <f>AC10-AD10</f>
        <v>0</v>
      </c>
      <c r="AF10" s="88">
        <v>0</v>
      </c>
      <c r="AG10" s="89">
        <v>0</v>
      </c>
      <c r="AH10" s="90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2120</v>
      </c>
      <c r="C11" s="100" t="s">
        <v>67</v>
      </c>
      <c r="D11" s="101"/>
      <c r="E11" s="93">
        <f t="shared" ref="E11:F27" si="1">H11+T11+W11+Z11+AC11++AF11</f>
        <v>1668204.4</v>
      </c>
      <c r="F11" s="94">
        <f t="shared" si="1"/>
        <v>1335772.3800000001</v>
      </c>
      <c r="G11" s="119">
        <f>E11-F11</f>
        <v>332432.01999999979</v>
      </c>
      <c r="H11" s="93">
        <f>K11+N11+Q11</f>
        <v>1660804.4</v>
      </c>
      <c r="I11" s="94">
        <f>L11+O11+R11</f>
        <v>1332575.8600000001</v>
      </c>
      <c r="J11" s="96">
        <f>H11-I11</f>
        <v>328228.5399999998</v>
      </c>
      <c r="K11" s="97">
        <f>1695490-44000</f>
        <v>1651490</v>
      </c>
      <c r="L11" s="98">
        <v>1327413.6100000001</v>
      </c>
      <c r="M11" s="99">
        <f>K11-L11</f>
        <v>324076.3899999999</v>
      </c>
      <c r="N11" s="97">
        <f>9312+2.4</f>
        <v>9314.4</v>
      </c>
      <c r="O11" s="98">
        <v>5162.25</v>
      </c>
      <c r="P11" s="99">
        <f>N11-O11</f>
        <v>4152.1499999999996</v>
      </c>
      <c r="Q11" s="97">
        <v>0</v>
      </c>
      <c r="R11" s="98">
        <v>0</v>
      </c>
      <c r="S11" s="99">
        <f>Q11-R11</f>
        <v>0</v>
      </c>
      <c r="T11" s="97">
        <v>7400</v>
      </c>
      <c r="U11" s="98">
        <v>3196.52</v>
      </c>
      <c r="V11" s="99">
        <f>T11-U11</f>
        <v>4203.4799999999996</v>
      </c>
      <c r="W11" s="97">
        <v>0</v>
      </c>
      <c r="X11" s="98">
        <v>0</v>
      </c>
      <c r="Y11" s="99">
        <f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>AC11-AD11</f>
        <v>0</v>
      </c>
      <c r="AF11" s="97">
        <v>0</v>
      </c>
      <c r="AG11" s="98">
        <v>0</v>
      </c>
      <c r="AH11" s="99">
        <f>AF11-AG11</f>
        <v>0</v>
      </c>
      <c r="AI11" s="91"/>
      <c r="AJ11" s="91"/>
      <c r="AK11" s="91"/>
    </row>
    <row r="12" spans="1:38" ht="18.75" customHeight="1" x14ac:dyDescent="0.2">
      <c r="A12" s="84"/>
      <c r="B12" s="92">
        <v>2210</v>
      </c>
      <c r="C12" s="100" t="s">
        <v>2</v>
      </c>
      <c r="D12" s="101"/>
      <c r="E12" s="93">
        <f t="shared" si="1"/>
        <v>74370</v>
      </c>
      <c r="F12" s="94">
        <f t="shared" si="1"/>
        <v>69111.5</v>
      </c>
      <c r="G12" s="119">
        <f t="shared" ref="G12:G26" si="2">E12-F12</f>
        <v>5258.5</v>
      </c>
      <c r="H12" s="93">
        <f t="shared" ref="H12:I27" si="3">K12+N12+Q12</f>
        <v>70000</v>
      </c>
      <c r="I12" s="94">
        <f t="shared" si="3"/>
        <v>69111.5</v>
      </c>
      <c r="J12" s="96">
        <f t="shared" ref="J12:J26" si="4">H12-I12</f>
        <v>888.5</v>
      </c>
      <c r="K12" s="97">
        <v>70000</v>
      </c>
      <c r="L12" s="98">
        <v>69111.5</v>
      </c>
      <c r="M12" s="99">
        <f t="shared" ref="M12:M26" si="5">K12-L12</f>
        <v>888.5</v>
      </c>
      <c r="N12" s="97">
        <v>0</v>
      </c>
      <c r="O12" s="98">
        <v>0</v>
      </c>
      <c r="P12" s="99">
        <f t="shared" ref="P12:P26" si="6">N12-O12</f>
        <v>0</v>
      </c>
      <c r="Q12" s="97">
        <v>0</v>
      </c>
      <c r="R12" s="98">
        <v>0</v>
      </c>
      <c r="S12" s="99">
        <f t="shared" ref="S12:S26" si="7">Q12-R12</f>
        <v>0</v>
      </c>
      <c r="T12" s="97">
        <f>6160-1790</f>
        <v>4370</v>
      </c>
      <c r="U12" s="98">
        <v>0</v>
      </c>
      <c r="V12" s="99">
        <f t="shared" ref="V12:V26" si="8">T12-U12</f>
        <v>4370</v>
      </c>
      <c r="W12" s="97">
        <v>0</v>
      </c>
      <c r="X12" s="98">
        <v>0</v>
      </c>
      <c r="Y12" s="99">
        <f t="shared" ref="Y12:Y26" si="9">W12-X12</f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ref="AE12:AE26" si="10">AC12-AD12</f>
        <v>0</v>
      </c>
      <c r="AF12" s="97">
        <v>0</v>
      </c>
      <c r="AG12" s="98">
        <v>0</v>
      </c>
      <c r="AH12" s="99">
        <f t="shared" ref="AH12:AH26" si="11">AF12-AG12</f>
        <v>0</v>
      </c>
      <c r="AI12" s="91"/>
      <c r="AJ12" s="91"/>
      <c r="AK12" s="91"/>
    </row>
    <row r="13" spans="1:38" ht="18.75" customHeight="1" x14ac:dyDescent="0.2">
      <c r="A13" s="84"/>
      <c r="B13" s="92">
        <v>2220</v>
      </c>
      <c r="C13" s="100" t="s">
        <v>68</v>
      </c>
      <c r="D13" s="101"/>
      <c r="E13" s="93">
        <f t="shared" si="1"/>
        <v>1000</v>
      </c>
      <c r="F13" s="94">
        <f t="shared" si="1"/>
        <v>0</v>
      </c>
      <c r="G13" s="95">
        <f t="shared" si="2"/>
        <v>1000</v>
      </c>
      <c r="H13" s="93">
        <f>K13+N13+Q13</f>
        <v>1000</v>
      </c>
      <c r="I13" s="94">
        <f t="shared" si="3"/>
        <v>0</v>
      </c>
      <c r="J13" s="96">
        <f t="shared" si="4"/>
        <v>1000</v>
      </c>
      <c r="K13" s="97">
        <v>1000</v>
      </c>
      <c r="L13" s="98">
        <v>0</v>
      </c>
      <c r="M13" s="99">
        <f t="shared" si="5"/>
        <v>1000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2230</v>
      </c>
      <c r="C14" s="100" t="s">
        <v>69</v>
      </c>
      <c r="D14" s="101"/>
      <c r="E14" s="93">
        <f t="shared" si="1"/>
        <v>1496663.38</v>
      </c>
      <c r="F14" s="94">
        <f t="shared" si="1"/>
        <v>1377278.35</v>
      </c>
      <c r="G14" s="119">
        <f t="shared" si="2"/>
        <v>119385.0299999998</v>
      </c>
      <c r="H14" s="93">
        <f t="shared" si="3"/>
        <v>893150</v>
      </c>
      <c r="I14" s="94">
        <f t="shared" si="3"/>
        <v>888192.91</v>
      </c>
      <c r="J14" s="96">
        <f t="shared" si="4"/>
        <v>4957.0899999999674</v>
      </c>
      <c r="K14" s="97">
        <f>763150+130000</f>
        <v>893150</v>
      </c>
      <c r="L14" s="98">
        <v>888192.91</v>
      </c>
      <c r="M14" s="99">
        <f t="shared" si="5"/>
        <v>4957.0899999999674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f>603550-36.62</f>
        <v>603513.38</v>
      </c>
      <c r="U14" s="98">
        <v>489085.44</v>
      </c>
      <c r="V14" s="99">
        <f t="shared" si="8"/>
        <v>114427.94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2240</v>
      </c>
      <c r="C15" s="100" t="s">
        <v>25</v>
      </c>
      <c r="D15" s="101"/>
      <c r="E15" s="93">
        <f t="shared" si="1"/>
        <v>220000</v>
      </c>
      <c r="F15" s="94">
        <f t="shared" si="1"/>
        <v>95265.99</v>
      </c>
      <c r="G15" s="119">
        <f t="shared" si="2"/>
        <v>124734.01</v>
      </c>
      <c r="H15" s="93">
        <f t="shared" si="3"/>
        <v>220000</v>
      </c>
      <c r="I15" s="94">
        <f t="shared" si="3"/>
        <v>95265.99</v>
      </c>
      <c r="J15" s="96">
        <f t="shared" si="4"/>
        <v>124734.01</v>
      </c>
      <c r="K15" s="97">
        <v>220000</v>
      </c>
      <c r="L15" s="98">
        <v>95265.99</v>
      </c>
      <c r="M15" s="99">
        <f t="shared" si="5"/>
        <v>124734.01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2250</v>
      </c>
      <c r="C16" s="100" t="s">
        <v>70</v>
      </c>
      <c r="D16" s="101"/>
      <c r="E16" s="93">
        <f t="shared" si="1"/>
        <v>15000</v>
      </c>
      <c r="F16" s="94">
        <f t="shared" si="1"/>
        <v>7732.5</v>
      </c>
      <c r="G16" s="119">
        <f t="shared" si="2"/>
        <v>7267.5</v>
      </c>
      <c r="H16" s="93">
        <f t="shared" si="3"/>
        <v>15000</v>
      </c>
      <c r="I16" s="94">
        <f t="shared" si="3"/>
        <v>7732.5</v>
      </c>
      <c r="J16" s="96">
        <f t="shared" si="4"/>
        <v>7267.5</v>
      </c>
      <c r="K16" s="97">
        <v>15000</v>
      </c>
      <c r="L16" s="98">
        <v>7732.5</v>
      </c>
      <c r="M16" s="99">
        <f t="shared" si="5"/>
        <v>7267.5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2271</v>
      </c>
      <c r="C17" s="100" t="s">
        <v>71</v>
      </c>
      <c r="D17" s="101"/>
      <c r="E17" s="93">
        <f t="shared" si="1"/>
        <v>1416200</v>
      </c>
      <c r="F17" s="94">
        <f t="shared" si="1"/>
        <v>828963.04</v>
      </c>
      <c r="G17" s="119">
        <f t="shared" si="2"/>
        <v>587236.96</v>
      </c>
      <c r="H17" s="93">
        <f t="shared" si="3"/>
        <v>1416200</v>
      </c>
      <c r="I17" s="94">
        <f t="shared" si="3"/>
        <v>828963.04</v>
      </c>
      <c r="J17" s="96">
        <f t="shared" si="4"/>
        <v>587236.96</v>
      </c>
      <c r="K17" s="97">
        <v>1416200</v>
      </c>
      <c r="L17" s="98">
        <v>828963.04</v>
      </c>
      <c r="M17" s="99">
        <f t="shared" si="5"/>
        <v>587236.96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2272</v>
      </c>
      <c r="C18" s="100" t="s">
        <v>72</v>
      </c>
      <c r="D18" s="101"/>
      <c r="E18" s="93">
        <f t="shared" si="1"/>
        <v>81300</v>
      </c>
      <c r="F18" s="94">
        <f t="shared" si="1"/>
        <v>53269.29</v>
      </c>
      <c r="G18" s="119">
        <f t="shared" si="2"/>
        <v>28030.71</v>
      </c>
      <c r="H18" s="93">
        <f t="shared" si="3"/>
        <v>81300</v>
      </c>
      <c r="I18" s="94">
        <f t="shared" si="3"/>
        <v>53269.29</v>
      </c>
      <c r="J18" s="96">
        <f t="shared" si="4"/>
        <v>28030.71</v>
      </c>
      <c r="K18" s="97">
        <v>81300</v>
      </c>
      <c r="L18" s="98">
        <v>53269.29</v>
      </c>
      <c r="M18" s="99">
        <f t="shared" si="5"/>
        <v>28030.71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2273</v>
      </c>
      <c r="C19" s="100" t="s">
        <v>73</v>
      </c>
      <c r="D19" s="101"/>
      <c r="E19" s="93">
        <f t="shared" si="1"/>
        <v>530000</v>
      </c>
      <c r="F19" s="94">
        <f t="shared" si="1"/>
        <v>320260.01</v>
      </c>
      <c r="G19" s="119">
        <f t="shared" si="2"/>
        <v>209739.99</v>
      </c>
      <c r="H19" s="93">
        <f t="shared" si="3"/>
        <v>530000</v>
      </c>
      <c r="I19" s="94">
        <f t="shared" si="3"/>
        <v>320260.01</v>
      </c>
      <c r="J19" s="96">
        <f t="shared" si="4"/>
        <v>209739.99</v>
      </c>
      <c r="K19" s="97">
        <v>530000</v>
      </c>
      <c r="L19" s="98">
        <v>320260.01</v>
      </c>
      <c r="M19" s="99">
        <f t="shared" si="5"/>
        <v>209739.99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2274</v>
      </c>
      <c r="C20" s="100" t="s">
        <v>74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2275</v>
      </c>
      <c r="C21" s="100" t="s">
        <v>75</v>
      </c>
      <c r="D21" s="101"/>
      <c r="E21" s="93">
        <f t="shared" si="1"/>
        <v>9000</v>
      </c>
      <c r="F21" s="94">
        <f t="shared" si="1"/>
        <v>6147</v>
      </c>
      <c r="G21" s="119">
        <f t="shared" si="2"/>
        <v>2853</v>
      </c>
      <c r="H21" s="93">
        <f t="shared" si="3"/>
        <v>9000</v>
      </c>
      <c r="I21" s="94">
        <f t="shared" si="3"/>
        <v>6147</v>
      </c>
      <c r="J21" s="96">
        <f t="shared" si="4"/>
        <v>2853</v>
      </c>
      <c r="K21" s="97">
        <v>9000</v>
      </c>
      <c r="L21" s="98">
        <v>6147</v>
      </c>
      <c r="M21" s="99">
        <f t="shared" si="5"/>
        <v>2853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2282</v>
      </c>
      <c r="C22" s="120" t="s">
        <v>76</v>
      </c>
      <c r="D22" s="120"/>
      <c r="E22" s="93">
        <f t="shared" si="1"/>
        <v>1040</v>
      </c>
      <c r="F22" s="94">
        <f t="shared" si="1"/>
        <v>1040</v>
      </c>
      <c r="G22" s="119">
        <f t="shared" si="2"/>
        <v>0</v>
      </c>
      <c r="H22" s="93">
        <f t="shared" si="3"/>
        <v>1040</v>
      </c>
      <c r="I22" s="94">
        <f t="shared" si="3"/>
        <v>1040</v>
      </c>
      <c r="J22" s="96">
        <f t="shared" si="4"/>
        <v>0</v>
      </c>
      <c r="K22" s="97">
        <v>1040</v>
      </c>
      <c r="L22" s="98">
        <v>1040</v>
      </c>
      <c r="M22" s="99">
        <f t="shared" si="5"/>
        <v>0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2730</v>
      </c>
      <c r="C23" s="100" t="s">
        <v>77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2800</v>
      </c>
      <c r="C24" s="100" t="s">
        <v>78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0</v>
      </c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92">
        <v>3110</v>
      </c>
      <c r="C25" s="100" t="s">
        <v>79</v>
      </c>
      <c r="D25" s="101"/>
      <c r="E25" s="93">
        <f t="shared" si="1"/>
        <v>94494</v>
      </c>
      <c r="F25" s="94">
        <f t="shared" si="1"/>
        <v>94494</v>
      </c>
      <c r="G25" s="119">
        <f t="shared" si="2"/>
        <v>0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25000</v>
      </c>
      <c r="X25" s="98">
        <v>25000</v>
      </c>
      <c r="Y25" s="99">
        <f t="shared" si="9"/>
        <v>0</v>
      </c>
      <c r="Z25" s="97">
        <v>69494</v>
      </c>
      <c r="AA25" s="98">
        <v>69494</v>
      </c>
      <c r="AB25" s="99">
        <f t="shared" si="0"/>
        <v>0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x14ac:dyDescent="0.2">
      <c r="A26" s="84"/>
      <c r="B26" s="102">
        <v>3132</v>
      </c>
      <c r="C26" s="121" t="s">
        <v>80</v>
      </c>
      <c r="D26" s="122"/>
      <c r="E26" s="93">
        <f t="shared" si="1"/>
        <v>0</v>
      </c>
      <c r="F26" s="94">
        <f t="shared" si="1"/>
        <v>0</v>
      </c>
      <c r="G26" s="119">
        <f t="shared" si="2"/>
        <v>0</v>
      </c>
      <c r="H26" s="93">
        <f t="shared" si="3"/>
        <v>0</v>
      </c>
      <c r="I26" s="94">
        <f t="shared" si="3"/>
        <v>0</v>
      </c>
      <c r="J26" s="96">
        <f t="shared" si="4"/>
        <v>0</v>
      </c>
      <c r="K26" s="97">
        <v>0</v>
      </c>
      <c r="L26" s="98">
        <v>0</v>
      </c>
      <c r="M26" s="99">
        <f t="shared" si="5"/>
        <v>0</v>
      </c>
      <c r="N26" s="97">
        <v>0</v>
      </c>
      <c r="O26" s="98">
        <v>0</v>
      </c>
      <c r="P26" s="99">
        <f t="shared" si="6"/>
        <v>0</v>
      </c>
      <c r="Q26" s="97">
        <v>0</v>
      </c>
      <c r="R26" s="98">
        <v>0</v>
      </c>
      <c r="S26" s="99">
        <f t="shared" si="7"/>
        <v>0</v>
      </c>
      <c r="T26" s="97">
        <v>0</v>
      </c>
      <c r="U26" s="98">
        <v>0</v>
      </c>
      <c r="V26" s="99">
        <f t="shared" si="8"/>
        <v>0</v>
      </c>
      <c r="W26" s="97">
        <v>0</v>
      </c>
      <c r="X26" s="98">
        <v>0</v>
      </c>
      <c r="Y26" s="99">
        <f t="shared" si="9"/>
        <v>0</v>
      </c>
      <c r="Z26" s="97">
        <v>0</v>
      </c>
      <c r="AA26" s="98">
        <v>0</v>
      </c>
      <c r="AB26" s="99">
        <f t="shared" si="0"/>
        <v>0</v>
      </c>
      <c r="AC26" s="97">
        <v>0</v>
      </c>
      <c r="AD26" s="98">
        <v>0</v>
      </c>
      <c r="AE26" s="99">
        <f t="shared" si="10"/>
        <v>0</v>
      </c>
      <c r="AF26" s="97">
        <v>0</v>
      </c>
      <c r="AG26" s="98">
        <v>0</v>
      </c>
      <c r="AH26" s="99">
        <f t="shared" si="11"/>
        <v>0</v>
      </c>
      <c r="AI26" s="91"/>
      <c r="AJ26" s="91"/>
      <c r="AK26" s="91"/>
    </row>
    <row r="27" spans="1:37" ht="18.75" customHeight="1" thickBot="1" x14ac:dyDescent="0.25">
      <c r="A27" s="84"/>
      <c r="B27" s="102">
        <v>3142</v>
      </c>
      <c r="C27" s="123" t="s">
        <v>81</v>
      </c>
      <c r="D27" s="123"/>
      <c r="E27" s="103">
        <f t="shared" si="1"/>
        <v>0</v>
      </c>
      <c r="F27" s="104">
        <f t="shared" si="1"/>
        <v>0</v>
      </c>
      <c r="G27" s="124">
        <f>E27-F27</f>
        <v>0</v>
      </c>
      <c r="H27" s="103">
        <f t="shared" si="3"/>
        <v>0</v>
      </c>
      <c r="I27" s="104">
        <f t="shared" si="3"/>
        <v>0</v>
      </c>
      <c r="J27" s="105">
        <f>H27-I27</f>
        <v>0</v>
      </c>
      <c r="K27" s="106">
        <v>0</v>
      </c>
      <c r="L27" s="98">
        <v>0</v>
      </c>
      <c r="M27" s="107">
        <f>K27-L27</f>
        <v>0</v>
      </c>
      <c r="N27" s="106">
        <v>0</v>
      </c>
      <c r="O27" s="98">
        <v>0</v>
      </c>
      <c r="P27" s="107">
        <f>N27-O27</f>
        <v>0</v>
      </c>
      <c r="Q27" s="106">
        <v>0</v>
      </c>
      <c r="R27" s="98">
        <v>0</v>
      </c>
      <c r="S27" s="107">
        <f>Q27-R27</f>
        <v>0</v>
      </c>
      <c r="T27" s="106">
        <v>0</v>
      </c>
      <c r="U27" s="98">
        <v>0</v>
      </c>
      <c r="V27" s="107">
        <f>T27-U27</f>
        <v>0</v>
      </c>
      <c r="W27" s="106">
        <v>0</v>
      </c>
      <c r="X27" s="98">
        <v>0</v>
      </c>
      <c r="Y27" s="107">
        <f>W27-X27</f>
        <v>0</v>
      </c>
      <c r="Z27" s="106">
        <v>0</v>
      </c>
      <c r="AA27" s="98">
        <v>0</v>
      </c>
      <c r="AB27" s="107">
        <f t="shared" si="0"/>
        <v>0</v>
      </c>
      <c r="AC27" s="106">
        <v>0</v>
      </c>
      <c r="AD27" s="98">
        <v>0</v>
      </c>
      <c r="AE27" s="107">
        <f>AC27-AD27</f>
        <v>0</v>
      </c>
      <c r="AF27" s="106">
        <v>0</v>
      </c>
      <c r="AG27" s="98">
        <v>0</v>
      </c>
      <c r="AH27" s="107">
        <f>AF27-AG27</f>
        <v>0</v>
      </c>
      <c r="AI27" s="91"/>
      <c r="AJ27" s="91"/>
      <c r="AK27" s="91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0849-BCB2-4219-A195-71F77E600694}">
  <sheetPr codeName="Лист12"/>
  <dimension ref="A1:O124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ЗДО9!B4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9">
        <f>SUM(D6:D52)</f>
        <v>69111.5</v>
      </c>
      <c r="E4" s="6">
        <f>D5-D4</f>
        <v>1263464.3600000001</v>
      </c>
      <c r="F4" s="7"/>
      <c r="G4" s="6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ЗДО9!I11</f>
        <v>1332575.8600000001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>
        <v>202</v>
      </c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>
        <v>203</v>
      </c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>
        <v>205</v>
      </c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29182.5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SUM(C19:C37)</f>
        <v>29182.5</v>
      </c>
      <c r="D18" s="16"/>
      <c r="E18" s="17">
        <f>D17-C18</f>
        <v>0</v>
      </c>
    </row>
    <row r="19" spans="1:15" collapsed="1" x14ac:dyDescent="0.3">
      <c r="A19" s="10"/>
      <c r="B19" s="18" t="s">
        <v>8</v>
      </c>
      <c r="C19" s="16">
        <f>5000+2200</f>
        <v>7200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f>2253.5+1360+3683</f>
        <v>7296.5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f>3510+1305+3825</f>
        <v>8640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11</v>
      </c>
      <c r="C22" s="16">
        <v>2555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9" t="s">
        <v>12</v>
      </c>
      <c r="C23" s="16">
        <v>2642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19" t="s">
        <v>13</v>
      </c>
      <c r="C24" s="16">
        <v>849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/>
      <c r="B36" s="19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20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0">
        <v>2210.6</v>
      </c>
      <c r="B38" s="11" t="s">
        <v>14</v>
      </c>
      <c r="C38" s="11"/>
      <c r="D38" s="12">
        <f>2302+5190+4997</f>
        <v>12489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>
        <v>2210.6999999999998</v>
      </c>
      <c r="B39" s="11" t="s">
        <v>15</v>
      </c>
      <c r="C39" s="11"/>
      <c r="D39" s="12">
        <f>C40</f>
        <v>0</v>
      </c>
      <c r="E39" s="7"/>
      <c r="F39" s="7"/>
      <c r="G39" s="7"/>
      <c r="I39" s="7"/>
      <c r="J39" s="7"/>
      <c r="K39" s="7"/>
      <c r="M39" s="7"/>
      <c r="N39" s="7"/>
      <c r="O39" s="7"/>
    </row>
    <row r="40" spans="1:15" hidden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idden="1" collapsed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9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>
        <v>2210.8000000000002</v>
      </c>
      <c r="B45" s="11" t="s">
        <v>16</v>
      </c>
      <c r="C45" s="11"/>
      <c r="D45" s="12">
        <v>4590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0">
        <v>2210.9</v>
      </c>
      <c r="B46" s="11" t="s">
        <v>17</v>
      </c>
      <c r="C46" s="11"/>
      <c r="D46" s="12">
        <f>C47</f>
        <v>0</v>
      </c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3"/>
      <c r="B47" s="14"/>
      <c r="C47" s="15">
        <f>SUM(C48:C51)</f>
        <v>0</v>
      </c>
      <c r="D47" s="16"/>
      <c r="E47" s="17">
        <f>D46-C47</f>
        <v>0</v>
      </c>
    </row>
    <row r="48" spans="1:15" hidden="1" collapsed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20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>
        <v>2211.9</v>
      </c>
      <c r="B52" s="11" t="s">
        <v>18</v>
      </c>
      <c r="C52" s="11"/>
      <c r="D52" s="12">
        <f>C53</f>
        <v>22850</v>
      </c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3"/>
      <c r="B53" s="14"/>
      <c r="C53" s="15">
        <f>SUM(C54:C64)</f>
        <v>22850</v>
      </c>
      <c r="D53" s="16"/>
      <c r="E53" s="17">
        <f>D52-C53</f>
        <v>0</v>
      </c>
    </row>
    <row r="54" spans="1:15" collapsed="1" x14ac:dyDescent="0.3">
      <c r="A54" s="10"/>
      <c r="B54" s="19" t="s">
        <v>19</v>
      </c>
      <c r="C54" s="16">
        <v>4900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10"/>
      <c r="B55" s="19" t="s">
        <v>20</v>
      </c>
      <c r="C55" s="16">
        <v>1750</v>
      </c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10"/>
      <c r="B56" s="19" t="s">
        <v>21</v>
      </c>
      <c r="C56" s="16">
        <v>4000</v>
      </c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0"/>
      <c r="B57" s="19" t="s">
        <v>22</v>
      </c>
      <c r="C57" s="16">
        <v>8000</v>
      </c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10"/>
      <c r="B58" s="19" t="s">
        <v>23</v>
      </c>
      <c r="C58" s="16">
        <v>4200</v>
      </c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24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24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24</v>
      </c>
    </row>
    <row r="68" spans="1:15" ht="39.75" customHeight="1" x14ac:dyDescent="0.3">
      <c r="A68" s="4">
        <v>2240</v>
      </c>
      <c r="B68" s="5" t="s">
        <v>25</v>
      </c>
      <c r="C68" s="5"/>
      <c r="D68" s="129">
        <f>SUM(D70:D107)</f>
        <v>95265.99</v>
      </c>
      <c r="E68" s="7"/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ЗДО9!I14</f>
        <v>888192.91</v>
      </c>
      <c r="E69" s="7" t="b">
        <f>D69=D68</f>
        <v>0</v>
      </c>
    </row>
    <row r="70" spans="1:15" collapsed="1" x14ac:dyDescent="0.3">
      <c r="A70" s="13">
        <v>2240.1</v>
      </c>
      <c r="B70" s="11" t="s">
        <v>26</v>
      </c>
      <c r="C70" s="11"/>
      <c r="D70" s="12">
        <f>488+53607+1982</f>
        <v>56077</v>
      </c>
    </row>
    <row r="71" spans="1:15" hidden="1" x14ac:dyDescent="0.3">
      <c r="A71" s="13">
        <v>2240.1999999999998</v>
      </c>
      <c r="B71" s="24" t="s">
        <v>27</v>
      </c>
      <c r="C71" s="25"/>
      <c r="D71" s="12"/>
    </row>
    <row r="72" spans="1:15" ht="18.75" hidden="1" customHeight="1" x14ac:dyDescent="0.3">
      <c r="A72" s="13">
        <v>2240.3000000000002</v>
      </c>
      <c r="B72" s="24" t="s">
        <v>28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29</v>
      </c>
      <c r="C79" s="25"/>
      <c r="D79" s="12"/>
    </row>
    <row r="80" spans="1:15" x14ac:dyDescent="0.3">
      <c r="A80" s="13">
        <v>2240.5</v>
      </c>
      <c r="B80" s="24" t="s">
        <v>30</v>
      </c>
      <c r="C80" s="25"/>
      <c r="D80" s="12">
        <f>C81</f>
        <v>3345.17</v>
      </c>
    </row>
    <row r="81" spans="1:15" hidden="1" outlineLevel="1" x14ac:dyDescent="0.3">
      <c r="A81" s="13"/>
      <c r="B81" s="14"/>
      <c r="C81" s="15">
        <f>SUM(C82:C89)</f>
        <v>3345.17</v>
      </c>
      <c r="D81" s="16"/>
      <c r="E81" s="17">
        <f>D80-C81</f>
        <v>0</v>
      </c>
    </row>
    <row r="82" spans="1:15" ht="17.25" customHeight="1" collapsed="1" x14ac:dyDescent="0.3">
      <c r="A82" s="13"/>
      <c r="B82" s="26" t="s">
        <v>31</v>
      </c>
      <c r="C82" s="16">
        <f>2862.83+482.34</f>
        <v>3345.17</v>
      </c>
      <c r="D82" s="16"/>
    </row>
    <row r="83" spans="1:15" ht="17.25" hidden="1" customHeight="1" x14ac:dyDescent="0.3">
      <c r="A83" s="13"/>
      <c r="B83" s="26"/>
      <c r="C83" s="16"/>
      <c r="D83" s="16"/>
    </row>
    <row r="84" spans="1:15" hidden="1" x14ac:dyDescent="0.3">
      <c r="A84" s="13"/>
      <c r="B84" s="26"/>
      <c r="C84" s="16"/>
      <c r="D84" s="16"/>
    </row>
    <row r="85" spans="1:15" hidden="1" x14ac:dyDescent="0.3">
      <c r="A85" s="13"/>
      <c r="B85" s="26"/>
      <c r="C85" s="16"/>
      <c r="D85" s="16"/>
    </row>
    <row r="86" spans="1:15" hidden="1" x14ac:dyDescent="0.3">
      <c r="A86" s="13"/>
      <c r="B86" s="26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4" t="s">
        <v>32</v>
      </c>
      <c r="C90" s="25"/>
      <c r="D90" s="12"/>
    </row>
    <row r="91" spans="1:15" x14ac:dyDescent="0.3">
      <c r="A91" s="13">
        <v>2240.6999999999998</v>
      </c>
      <c r="B91" s="24" t="s">
        <v>33</v>
      </c>
      <c r="C91" s="25"/>
      <c r="D91" s="12">
        <f>C92</f>
        <v>181.44</v>
      </c>
    </row>
    <row r="92" spans="1:15" hidden="1" outlineLevel="1" x14ac:dyDescent="0.3">
      <c r="A92" s="13"/>
      <c r="B92" s="14"/>
      <c r="C92" s="15">
        <f>SUM(C93:C96)</f>
        <v>181.44</v>
      </c>
      <c r="D92" s="16"/>
      <c r="E92" s="17">
        <f>D91-C92</f>
        <v>0</v>
      </c>
    </row>
    <row r="93" spans="1:15" collapsed="1" x14ac:dyDescent="0.3">
      <c r="A93" s="10"/>
      <c r="B93" s="19"/>
      <c r="C93" s="16">
        <v>181.44</v>
      </c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4" t="s">
        <v>34</v>
      </c>
      <c r="C97" s="25"/>
      <c r="D97" s="12">
        <v>365.8</v>
      </c>
    </row>
    <row r="98" spans="1:5" x14ac:dyDescent="0.3">
      <c r="A98" s="13">
        <v>2240.9</v>
      </c>
      <c r="B98" s="24" t="s">
        <v>35</v>
      </c>
      <c r="C98" s="25"/>
      <c r="D98" s="12">
        <v>2362.15</v>
      </c>
    </row>
    <row r="99" spans="1:5" hidden="1" x14ac:dyDescent="0.3">
      <c r="A99" s="13">
        <v>2241.1</v>
      </c>
      <c r="B99" s="24" t="s">
        <v>36</v>
      </c>
      <c r="C99" s="25"/>
      <c r="D99" s="12"/>
    </row>
    <row r="100" spans="1:5" x14ac:dyDescent="0.3">
      <c r="A100" s="13">
        <v>2241.1999999999998</v>
      </c>
      <c r="B100" s="24" t="s">
        <v>37</v>
      </c>
      <c r="C100" s="25"/>
      <c r="D100" s="12">
        <v>252</v>
      </c>
    </row>
    <row r="101" spans="1:5" x14ac:dyDescent="0.3">
      <c r="A101" s="13">
        <v>2241.3000000000002</v>
      </c>
      <c r="B101" s="24" t="s">
        <v>38</v>
      </c>
      <c r="C101" s="25"/>
      <c r="D101" s="12">
        <f>682+1114.99+1114.99+1161.47+895.99+897.06+896.57+895+895</f>
        <v>8553.07</v>
      </c>
    </row>
    <row r="102" spans="1:5" x14ac:dyDescent="0.3">
      <c r="A102" s="13">
        <v>2241.4</v>
      </c>
      <c r="B102" s="24" t="s">
        <v>39</v>
      </c>
      <c r="C102" s="25"/>
      <c r="D102" s="12">
        <v>5059.6000000000004</v>
      </c>
    </row>
    <row r="103" spans="1:5" hidden="1" x14ac:dyDescent="0.3">
      <c r="A103" s="13">
        <v>2241.5</v>
      </c>
      <c r="B103" s="24" t="s">
        <v>40</v>
      </c>
      <c r="C103" s="25"/>
      <c r="D103" s="12"/>
    </row>
    <row r="104" spans="1:5" ht="38.25" hidden="1" customHeight="1" x14ac:dyDescent="0.3">
      <c r="A104" s="13">
        <v>2241.6</v>
      </c>
      <c r="B104" s="27" t="s">
        <v>41</v>
      </c>
      <c r="C104" s="25"/>
      <c r="D104" s="12"/>
    </row>
    <row r="105" spans="1:5" x14ac:dyDescent="0.3">
      <c r="A105" s="13">
        <v>2241.6999999999998</v>
      </c>
      <c r="B105" s="24" t="s">
        <v>42</v>
      </c>
      <c r="C105" s="25"/>
      <c r="D105" s="12">
        <v>1572.43</v>
      </c>
    </row>
    <row r="106" spans="1:5" x14ac:dyDescent="0.3">
      <c r="A106" s="13"/>
      <c r="B106" s="28" t="s">
        <v>43</v>
      </c>
      <c r="C106" s="29"/>
      <c r="D106" s="12">
        <f>711*2+711+711+711+711+711+711</f>
        <v>5688</v>
      </c>
    </row>
    <row r="107" spans="1:5" x14ac:dyDescent="0.3">
      <c r="A107" s="13">
        <v>2241.9</v>
      </c>
      <c r="B107" s="24" t="s">
        <v>44</v>
      </c>
      <c r="C107" s="25"/>
      <c r="D107" s="12">
        <f>C108</f>
        <v>11809.33</v>
      </c>
    </row>
    <row r="108" spans="1:5" hidden="1" outlineLevel="1" x14ac:dyDescent="0.3">
      <c r="A108" s="13"/>
      <c r="B108" s="14"/>
      <c r="C108" s="15">
        <f>SUM(C109:C123)</f>
        <v>11809.33</v>
      </c>
      <c r="D108" s="30"/>
      <c r="E108" s="17">
        <f>D107-C108</f>
        <v>0</v>
      </c>
    </row>
    <row r="109" spans="1:5" ht="22.5" customHeight="1" collapsed="1" x14ac:dyDescent="0.3">
      <c r="A109" s="13"/>
      <c r="B109" s="26" t="s">
        <v>45</v>
      </c>
      <c r="C109" s="16">
        <f>1255.69+498.72+1315.92</f>
        <v>3070.33</v>
      </c>
      <c r="D109" s="16"/>
    </row>
    <row r="110" spans="1:5" x14ac:dyDescent="0.3">
      <c r="A110" s="13"/>
      <c r="B110" s="31" t="s">
        <v>46</v>
      </c>
      <c r="C110" s="16">
        <f>200+300+100+100+100+100</f>
        <v>900</v>
      </c>
      <c r="D110" s="16"/>
    </row>
    <row r="111" spans="1:5" x14ac:dyDescent="0.3">
      <c r="A111" s="13"/>
      <c r="B111" s="26" t="s">
        <v>47</v>
      </c>
      <c r="C111" s="16">
        <v>7839</v>
      </c>
      <c r="D111" s="16"/>
    </row>
    <row r="112" spans="1:5" hidden="1" x14ac:dyDescent="0.3">
      <c r="A112" s="13"/>
      <c r="B112" s="26"/>
      <c r="C112" s="16"/>
      <c r="D112" s="16"/>
    </row>
    <row r="113" spans="1:4" hidden="1" x14ac:dyDescent="0.3">
      <c r="A113" s="13"/>
      <c r="B113" s="26"/>
      <c r="C113" s="16"/>
      <c r="D113" s="16"/>
    </row>
    <row r="114" spans="1:4" hidden="1" x14ac:dyDescent="0.3">
      <c r="A114" s="13"/>
      <c r="B114" s="26"/>
      <c r="C114" s="16"/>
      <c r="D114" s="16"/>
    </row>
    <row r="115" spans="1:4" hidden="1" x14ac:dyDescent="0.3">
      <c r="A115" s="13"/>
      <c r="B115" s="32"/>
      <c r="C115" s="16"/>
      <c r="D115" s="16"/>
    </row>
    <row r="116" spans="1:4" hidden="1" x14ac:dyDescent="0.3">
      <c r="A116" s="13"/>
      <c r="B116" s="19"/>
      <c r="C116" s="16"/>
      <c r="D116" s="16"/>
    </row>
    <row r="117" spans="1:4" hidden="1" x14ac:dyDescent="0.3">
      <c r="A117" s="13"/>
      <c r="B117" s="26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26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3"/>
      <c r="D122" s="3" t="b">
        <f>D68=D69</f>
        <v>0</v>
      </c>
    </row>
    <row r="123" spans="1:4" hidden="1" collapsed="1" x14ac:dyDescent="0.3">
      <c r="B123" s="33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1.1811023622047245" right="0.19685039370078741" top="0.19685039370078741" bottom="1.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2026-03-26T13:07:11Z</dcterms:created>
  <dcterms:modified xsi:type="dcterms:W3CDTF">2026-03-26T13:07:13Z</dcterms:modified>
</cp:coreProperties>
</file>